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N:\VNET 有心計劃\有心計劃\2025-2026 HEART to HEART\School\recruitment\"/>
    </mc:Choice>
  </mc:AlternateContent>
  <xr:revisionPtr revIDLastSave="0" documentId="13_ncr:1_{3FE3A713-24BC-4678-BDD3-7E1BF752C4C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表格 B" sheetId="2" r:id="rId1"/>
    <sheet name="領取通知 (由本會填寫)" sheetId="1" state="hidden" r:id="rId2"/>
  </sheets>
  <definedNames>
    <definedName name="_xlnm._FilterDatabase" localSheetId="0" hidden="1">'表格 B'!$M$16:$AC$1016</definedName>
    <definedName name="_xlnm.Print_Area" localSheetId="0">'表格 B'!$A$2:$K$24,'表格 B'!$M$5:$AC$16</definedName>
    <definedName name="_xlnm.Print_Area" localSheetId="1">'領取通知 (由本會填寫)'!$A$1:$K$30</definedName>
    <definedName name="_xlnm.Print_Titles" localSheetId="0">'表格 B'!$20:$27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7" i="2" l="1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2" i="2"/>
  <c r="AI63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2" i="2"/>
  <c r="AI83" i="2"/>
  <c r="AI84" i="2"/>
  <c r="AI85" i="2"/>
  <c r="AI86" i="2"/>
  <c r="AI87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2" i="2"/>
  <c r="AI103" i="2"/>
  <c r="AI104" i="2"/>
  <c r="AI105" i="2"/>
  <c r="AI106" i="2"/>
  <c r="AI107" i="2"/>
  <c r="AI108" i="2"/>
  <c r="AI109" i="2"/>
  <c r="AI110" i="2"/>
  <c r="AI111" i="2"/>
  <c r="AI112" i="2"/>
  <c r="AI113" i="2"/>
  <c r="AI114" i="2"/>
  <c r="AI115" i="2"/>
  <c r="AI116" i="2"/>
  <c r="AI117" i="2"/>
  <c r="AI118" i="2"/>
  <c r="AI119" i="2"/>
  <c r="AI120" i="2"/>
  <c r="AI121" i="2"/>
  <c r="AI122" i="2"/>
  <c r="AI123" i="2"/>
  <c r="AI124" i="2"/>
  <c r="AI125" i="2"/>
  <c r="AI126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58" i="2"/>
  <c r="AI159" i="2"/>
  <c r="AI160" i="2"/>
  <c r="AI161" i="2"/>
  <c r="AI162" i="2"/>
  <c r="AI163" i="2"/>
  <c r="AI164" i="2"/>
  <c r="AI165" i="2"/>
  <c r="AI166" i="2"/>
  <c r="AI167" i="2"/>
  <c r="AI168" i="2"/>
  <c r="AI169" i="2"/>
  <c r="AI170" i="2"/>
  <c r="AI171" i="2"/>
  <c r="AI172" i="2"/>
  <c r="AI173" i="2"/>
  <c r="AI174" i="2"/>
  <c r="AI175" i="2"/>
  <c r="AI176" i="2"/>
  <c r="AI177" i="2"/>
  <c r="AI178" i="2"/>
  <c r="AI179" i="2"/>
  <c r="AI180" i="2"/>
  <c r="AI181" i="2"/>
  <c r="AI182" i="2"/>
  <c r="AI183" i="2"/>
  <c r="AI184" i="2"/>
  <c r="AI185" i="2"/>
  <c r="AI186" i="2"/>
  <c r="AI187" i="2"/>
  <c r="AI188" i="2"/>
  <c r="AI189" i="2"/>
  <c r="AI190" i="2"/>
  <c r="AI191" i="2"/>
  <c r="AI192" i="2"/>
  <c r="AI193" i="2"/>
  <c r="AI194" i="2"/>
  <c r="AI195" i="2"/>
  <c r="AI196" i="2"/>
  <c r="AI197" i="2"/>
  <c r="AI198" i="2"/>
  <c r="AI199" i="2"/>
  <c r="AI200" i="2"/>
  <c r="AI201" i="2"/>
  <c r="AI202" i="2"/>
  <c r="AI203" i="2"/>
  <c r="AI204" i="2"/>
  <c r="AI205" i="2"/>
  <c r="AI206" i="2"/>
  <c r="AI207" i="2"/>
  <c r="AI208" i="2"/>
  <c r="AI209" i="2"/>
  <c r="AI210" i="2"/>
  <c r="AI211" i="2"/>
  <c r="AI212" i="2"/>
  <c r="AI213" i="2"/>
  <c r="AI214" i="2"/>
  <c r="AI215" i="2"/>
  <c r="AI216" i="2"/>
  <c r="AI217" i="2"/>
  <c r="AI218" i="2"/>
  <c r="AI219" i="2"/>
  <c r="AI220" i="2"/>
  <c r="AI221" i="2"/>
  <c r="AI222" i="2"/>
  <c r="AI223" i="2"/>
  <c r="AI224" i="2"/>
  <c r="AI225" i="2"/>
  <c r="AI226" i="2"/>
  <c r="AI227" i="2"/>
  <c r="AI228" i="2"/>
  <c r="AI229" i="2"/>
  <c r="AI230" i="2"/>
  <c r="AI231" i="2"/>
  <c r="AI232" i="2"/>
  <c r="AI233" i="2"/>
  <c r="AI234" i="2"/>
  <c r="AI235" i="2"/>
  <c r="AI236" i="2"/>
  <c r="AI237" i="2"/>
  <c r="AI238" i="2"/>
  <c r="AI239" i="2"/>
  <c r="AI240" i="2"/>
  <c r="AI241" i="2"/>
  <c r="AI242" i="2"/>
  <c r="AI243" i="2"/>
  <c r="AI244" i="2"/>
  <c r="AI245" i="2"/>
  <c r="AI246" i="2"/>
  <c r="AI247" i="2"/>
  <c r="AI248" i="2"/>
  <c r="AI249" i="2"/>
  <c r="AI250" i="2"/>
  <c r="AI251" i="2"/>
  <c r="AI252" i="2"/>
  <c r="AI253" i="2"/>
  <c r="AI254" i="2"/>
  <c r="AI255" i="2"/>
  <c r="AI256" i="2"/>
  <c r="AI257" i="2"/>
  <c r="AI258" i="2"/>
  <c r="AI259" i="2"/>
  <c r="AI260" i="2"/>
  <c r="AI261" i="2"/>
  <c r="AI262" i="2"/>
  <c r="AI263" i="2"/>
  <c r="AI264" i="2"/>
  <c r="AI265" i="2"/>
  <c r="AI266" i="2"/>
  <c r="AI267" i="2"/>
  <c r="AI268" i="2"/>
  <c r="AI269" i="2"/>
  <c r="AI270" i="2"/>
  <c r="AI271" i="2"/>
  <c r="AI272" i="2"/>
  <c r="AI273" i="2"/>
  <c r="AI274" i="2"/>
  <c r="AI275" i="2"/>
  <c r="AI276" i="2"/>
  <c r="AI277" i="2"/>
  <c r="AI278" i="2"/>
  <c r="AI279" i="2"/>
  <c r="AI280" i="2"/>
  <c r="AI281" i="2"/>
  <c r="AI282" i="2"/>
  <c r="AI283" i="2"/>
  <c r="AI284" i="2"/>
  <c r="AI285" i="2"/>
  <c r="AI286" i="2"/>
  <c r="AI287" i="2"/>
  <c r="AI288" i="2"/>
  <c r="AI289" i="2"/>
  <c r="AI290" i="2"/>
  <c r="AI291" i="2"/>
  <c r="AI292" i="2"/>
  <c r="AI293" i="2"/>
  <c r="AI294" i="2"/>
  <c r="AI295" i="2"/>
  <c r="AI296" i="2"/>
  <c r="AI297" i="2"/>
  <c r="AI298" i="2"/>
  <c r="AI299" i="2"/>
  <c r="AI300" i="2"/>
  <c r="AI301" i="2"/>
  <c r="AI302" i="2"/>
  <c r="AI303" i="2"/>
  <c r="AI304" i="2"/>
  <c r="AI305" i="2"/>
  <c r="AI306" i="2"/>
  <c r="AI307" i="2"/>
  <c r="AI308" i="2"/>
  <c r="AI309" i="2"/>
  <c r="AI310" i="2"/>
  <c r="AI311" i="2"/>
  <c r="AI312" i="2"/>
  <c r="AI313" i="2"/>
  <c r="AI314" i="2"/>
  <c r="AI315" i="2"/>
  <c r="AI316" i="2"/>
  <c r="AI317" i="2"/>
  <c r="AI318" i="2"/>
  <c r="AI319" i="2"/>
  <c r="AI320" i="2"/>
  <c r="AI321" i="2"/>
  <c r="AI322" i="2"/>
  <c r="AI323" i="2"/>
  <c r="AI324" i="2"/>
  <c r="AI325" i="2"/>
  <c r="AI326" i="2"/>
  <c r="AI327" i="2"/>
  <c r="AI328" i="2"/>
  <c r="AI329" i="2"/>
  <c r="AI330" i="2"/>
  <c r="AI331" i="2"/>
  <c r="AI332" i="2"/>
  <c r="AI333" i="2"/>
  <c r="AI334" i="2"/>
  <c r="AI335" i="2"/>
  <c r="AI336" i="2"/>
  <c r="AI337" i="2"/>
  <c r="AI338" i="2"/>
  <c r="AI339" i="2"/>
  <c r="AI340" i="2"/>
  <c r="AI341" i="2"/>
  <c r="AI342" i="2"/>
  <c r="AI343" i="2"/>
  <c r="AI344" i="2"/>
  <c r="AI345" i="2"/>
  <c r="AI346" i="2"/>
  <c r="AI347" i="2"/>
  <c r="AI348" i="2"/>
  <c r="AI349" i="2"/>
  <c r="AI350" i="2"/>
  <c r="AI351" i="2"/>
  <c r="AI352" i="2"/>
  <c r="AI353" i="2"/>
  <c r="AI354" i="2"/>
  <c r="AI355" i="2"/>
  <c r="AI356" i="2"/>
  <c r="AI357" i="2"/>
  <c r="AI358" i="2"/>
  <c r="AI359" i="2"/>
  <c r="AI360" i="2"/>
  <c r="AI361" i="2"/>
  <c r="AI362" i="2"/>
  <c r="AI363" i="2"/>
  <c r="AI364" i="2"/>
  <c r="AI365" i="2"/>
  <c r="AI366" i="2"/>
  <c r="AI367" i="2"/>
  <c r="AI368" i="2"/>
  <c r="AI369" i="2"/>
  <c r="AI370" i="2"/>
  <c r="AI371" i="2"/>
  <c r="AI372" i="2"/>
  <c r="AI373" i="2"/>
  <c r="AI374" i="2"/>
  <c r="AI375" i="2"/>
  <c r="AI376" i="2"/>
  <c r="AI377" i="2"/>
  <c r="AI378" i="2"/>
  <c r="AI379" i="2"/>
  <c r="AI380" i="2"/>
  <c r="AI381" i="2"/>
  <c r="AI382" i="2"/>
  <c r="AI383" i="2"/>
  <c r="AI384" i="2"/>
  <c r="AI385" i="2"/>
  <c r="AI386" i="2"/>
  <c r="AI387" i="2"/>
  <c r="AI388" i="2"/>
  <c r="AI389" i="2"/>
  <c r="AI390" i="2"/>
  <c r="AI391" i="2"/>
  <c r="AI392" i="2"/>
  <c r="AI393" i="2"/>
  <c r="AI394" i="2"/>
  <c r="AI395" i="2"/>
  <c r="AI396" i="2"/>
  <c r="AI397" i="2"/>
  <c r="AI398" i="2"/>
  <c r="AI399" i="2"/>
  <c r="AI400" i="2"/>
  <c r="AI401" i="2"/>
  <c r="AI402" i="2"/>
  <c r="AI403" i="2"/>
  <c r="AI404" i="2"/>
  <c r="AI405" i="2"/>
  <c r="AI406" i="2"/>
  <c r="AI407" i="2"/>
  <c r="AI408" i="2"/>
  <c r="AI409" i="2"/>
  <c r="AI410" i="2"/>
  <c r="AI411" i="2"/>
  <c r="AI412" i="2"/>
  <c r="AI413" i="2"/>
  <c r="AI414" i="2"/>
  <c r="AI415" i="2"/>
  <c r="AI416" i="2"/>
  <c r="AI417" i="2"/>
  <c r="AI418" i="2"/>
  <c r="AI419" i="2"/>
  <c r="AI420" i="2"/>
  <c r="AI421" i="2"/>
  <c r="AI422" i="2"/>
  <c r="AI423" i="2"/>
  <c r="AI424" i="2"/>
  <c r="AI425" i="2"/>
  <c r="AI426" i="2"/>
  <c r="AI427" i="2"/>
  <c r="AI428" i="2"/>
  <c r="AI429" i="2"/>
  <c r="AI430" i="2"/>
  <c r="AI431" i="2"/>
  <c r="AI432" i="2"/>
  <c r="AI433" i="2"/>
  <c r="AI434" i="2"/>
  <c r="AI435" i="2"/>
  <c r="AI436" i="2"/>
  <c r="AI437" i="2"/>
  <c r="AI438" i="2"/>
  <c r="AI439" i="2"/>
  <c r="AI440" i="2"/>
  <c r="AI441" i="2"/>
  <c r="AI442" i="2"/>
  <c r="AI443" i="2"/>
  <c r="AI444" i="2"/>
  <c r="AI445" i="2"/>
  <c r="AI446" i="2"/>
  <c r="AI447" i="2"/>
  <c r="AI448" i="2"/>
  <c r="AI449" i="2"/>
  <c r="AI450" i="2"/>
  <c r="AI451" i="2"/>
  <c r="AI452" i="2"/>
  <c r="AI453" i="2"/>
  <c r="AI454" i="2"/>
  <c r="AI455" i="2"/>
  <c r="AI456" i="2"/>
  <c r="AI457" i="2"/>
  <c r="AI458" i="2"/>
  <c r="AI459" i="2"/>
  <c r="AI460" i="2"/>
  <c r="AI461" i="2"/>
  <c r="AI462" i="2"/>
  <c r="AI463" i="2"/>
  <c r="AI464" i="2"/>
  <c r="AI465" i="2"/>
  <c r="AI466" i="2"/>
  <c r="AI467" i="2"/>
  <c r="AI468" i="2"/>
  <c r="AI469" i="2"/>
  <c r="AI470" i="2"/>
  <c r="AI471" i="2"/>
  <c r="AI472" i="2"/>
  <c r="AI473" i="2"/>
  <c r="AI474" i="2"/>
  <c r="AI475" i="2"/>
  <c r="AI476" i="2"/>
  <c r="AI477" i="2"/>
  <c r="AI478" i="2"/>
  <c r="AI479" i="2"/>
  <c r="AI480" i="2"/>
  <c r="AI481" i="2"/>
  <c r="AI482" i="2"/>
  <c r="AI483" i="2"/>
  <c r="AI484" i="2"/>
  <c r="AI485" i="2"/>
  <c r="AI486" i="2"/>
  <c r="AI487" i="2"/>
  <c r="AI488" i="2"/>
  <c r="AI489" i="2"/>
  <c r="AI490" i="2"/>
  <c r="AI491" i="2"/>
  <c r="AI492" i="2"/>
  <c r="AI493" i="2"/>
  <c r="AI494" i="2"/>
  <c r="AI495" i="2"/>
  <c r="AI496" i="2"/>
  <c r="AI497" i="2"/>
  <c r="AI498" i="2"/>
  <c r="AI499" i="2"/>
  <c r="AI500" i="2"/>
  <c r="AI501" i="2"/>
  <c r="AI502" i="2"/>
  <c r="AI503" i="2"/>
  <c r="AI504" i="2"/>
  <c r="AI505" i="2"/>
  <c r="AI506" i="2"/>
  <c r="AI507" i="2"/>
  <c r="AI508" i="2"/>
  <c r="AI509" i="2"/>
  <c r="AI510" i="2"/>
  <c r="AI511" i="2"/>
  <c r="AI512" i="2"/>
  <c r="AI513" i="2"/>
  <c r="AI514" i="2"/>
  <c r="AI515" i="2"/>
  <c r="AI516" i="2"/>
  <c r="AI517" i="2"/>
  <c r="AI518" i="2"/>
  <c r="AI519" i="2"/>
  <c r="AI520" i="2"/>
  <c r="AI521" i="2"/>
  <c r="AI522" i="2"/>
  <c r="AI523" i="2"/>
  <c r="AI524" i="2"/>
  <c r="AI525" i="2"/>
  <c r="AI526" i="2"/>
  <c r="AI527" i="2"/>
  <c r="AI528" i="2"/>
  <c r="AI529" i="2"/>
  <c r="AI530" i="2"/>
  <c r="AI531" i="2"/>
  <c r="AI532" i="2"/>
  <c r="AI533" i="2"/>
  <c r="AI534" i="2"/>
  <c r="AI535" i="2"/>
  <c r="AI536" i="2"/>
  <c r="AI537" i="2"/>
  <c r="AI538" i="2"/>
  <c r="AI539" i="2"/>
  <c r="AI540" i="2"/>
  <c r="AI541" i="2"/>
  <c r="AI542" i="2"/>
  <c r="AI543" i="2"/>
  <c r="AI544" i="2"/>
  <c r="AI545" i="2"/>
  <c r="AI546" i="2"/>
  <c r="AI547" i="2"/>
  <c r="AI548" i="2"/>
  <c r="AI549" i="2"/>
  <c r="AI550" i="2"/>
  <c r="AI551" i="2"/>
  <c r="AI552" i="2"/>
  <c r="AI553" i="2"/>
  <c r="AI554" i="2"/>
  <c r="AI555" i="2"/>
  <c r="AI556" i="2"/>
  <c r="AI557" i="2"/>
  <c r="AI558" i="2"/>
  <c r="AI559" i="2"/>
  <c r="AI560" i="2"/>
  <c r="AI561" i="2"/>
  <c r="AI562" i="2"/>
  <c r="AI563" i="2"/>
  <c r="AI564" i="2"/>
  <c r="AI565" i="2"/>
  <c r="AI566" i="2"/>
  <c r="AI567" i="2"/>
  <c r="AI568" i="2"/>
  <c r="AI569" i="2"/>
  <c r="AI570" i="2"/>
  <c r="AI571" i="2"/>
  <c r="AI572" i="2"/>
  <c r="AI573" i="2"/>
  <c r="AI574" i="2"/>
  <c r="AI575" i="2"/>
  <c r="AI576" i="2"/>
  <c r="AI577" i="2"/>
  <c r="AI578" i="2"/>
  <c r="AI579" i="2"/>
  <c r="AI580" i="2"/>
  <c r="AI581" i="2"/>
  <c r="AI582" i="2"/>
  <c r="AI583" i="2"/>
  <c r="AI584" i="2"/>
  <c r="AI585" i="2"/>
  <c r="AI586" i="2"/>
  <c r="AI587" i="2"/>
  <c r="AI588" i="2"/>
  <c r="AI589" i="2"/>
  <c r="AI590" i="2"/>
  <c r="AI591" i="2"/>
  <c r="AI592" i="2"/>
  <c r="AI593" i="2"/>
  <c r="AI594" i="2"/>
  <c r="AI595" i="2"/>
  <c r="AI596" i="2"/>
  <c r="AI597" i="2"/>
  <c r="AI598" i="2"/>
  <c r="AI599" i="2"/>
  <c r="AI600" i="2"/>
  <c r="AI601" i="2"/>
  <c r="AI602" i="2"/>
  <c r="AI603" i="2"/>
  <c r="AI604" i="2"/>
  <c r="AI605" i="2"/>
  <c r="AI606" i="2"/>
  <c r="AI607" i="2"/>
  <c r="AI608" i="2"/>
  <c r="AI609" i="2"/>
  <c r="AI610" i="2"/>
  <c r="AI611" i="2"/>
  <c r="AI612" i="2"/>
  <c r="AI613" i="2"/>
  <c r="AI614" i="2"/>
  <c r="AI615" i="2"/>
  <c r="AI616" i="2"/>
  <c r="AI617" i="2"/>
  <c r="AI618" i="2"/>
  <c r="AI619" i="2"/>
  <c r="AI620" i="2"/>
  <c r="AI621" i="2"/>
  <c r="AI622" i="2"/>
  <c r="AI623" i="2"/>
  <c r="AI624" i="2"/>
  <c r="AI625" i="2"/>
  <c r="AI626" i="2"/>
  <c r="AI627" i="2"/>
  <c r="AI628" i="2"/>
  <c r="AI629" i="2"/>
  <c r="AI630" i="2"/>
  <c r="AI631" i="2"/>
  <c r="AI632" i="2"/>
  <c r="AI633" i="2"/>
  <c r="AI634" i="2"/>
  <c r="AI635" i="2"/>
  <c r="AI636" i="2"/>
  <c r="AI637" i="2"/>
  <c r="AI638" i="2"/>
  <c r="AI639" i="2"/>
  <c r="AI640" i="2"/>
  <c r="AI641" i="2"/>
  <c r="AI642" i="2"/>
  <c r="AI643" i="2"/>
  <c r="AI644" i="2"/>
  <c r="AI645" i="2"/>
  <c r="AI646" i="2"/>
  <c r="AI647" i="2"/>
  <c r="AI648" i="2"/>
  <c r="AI649" i="2"/>
  <c r="AI650" i="2"/>
  <c r="AI651" i="2"/>
  <c r="AI652" i="2"/>
  <c r="AI653" i="2"/>
  <c r="AI654" i="2"/>
  <c r="AI655" i="2"/>
  <c r="AI656" i="2"/>
  <c r="AI657" i="2"/>
  <c r="AI658" i="2"/>
  <c r="AI659" i="2"/>
  <c r="AI660" i="2"/>
  <c r="AI661" i="2"/>
  <c r="AI662" i="2"/>
  <c r="AI663" i="2"/>
  <c r="AI664" i="2"/>
  <c r="AI665" i="2"/>
  <c r="AI666" i="2"/>
  <c r="AI667" i="2"/>
  <c r="AI668" i="2"/>
  <c r="AI669" i="2"/>
  <c r="AI670" i="2"/>
  <c r="AI671" i="2"/>
  <c r="AI672" i="2"/>
  <c r="AI673" i="2"/>
  <c r="AI674" i="2"/>
  <c r="AI675" i="2"/>
  <c r="AI676" i="2"/>
  <c r="AI677" i="2"/>
  <c r="AI678" i="2"/>
  <c r="AI679" i="2"/>
  <c r="AI680" i="2"/>
  <c r="AI681" i="2"/>
  <c r="AI682" i="2"/>
  <c r="AI683" i="2"/>
  <c r="AI684" i="2"/>
  <c r="AI685" i="2"/>
  <c r="AI686" i="2"/>
  <c r="AI687" i="2"/>
  <c r="AI688" i="2"/>
  <c r="AI689" i="2"/>
  <c r="AI690" i="2"/>
  <c r="AI691" i="2"/>
  <c r="AI692" i="2"/>
  <c r="AI693" i="2"/>
  <c r="AI694" i="2"/>
  <c r="AI695" i="2"/>
  <c r="AI696" i="2"/>
  <c r="AI697" i="2"/>
  <c r="AI698" i="2"/>
  <c r="AI699" i="2"/>
  <c r="AI700" i="2"/>
  <c r="AI701" i="2"/>
  <c r="AI702" i="2"/>
  <c r="AI703" i="2"/>
  <c r="AI704" i="2"/>
  <c r="AI705" i="2"/>
  <c r="AI706" i="2"/>
  <c r="AI707" i="2"/>
  <c r="AI708" i="2"/>
  <c r="AI709" i="2"/>
  <c r="AI710" i="2"/>
  <c r="AI711" i="2"/>
  <c r="AI712" i="2"/>
  <c r="AI713" i="2"/>
  <c r="AI714" i="2"/>
  <c r="AI715" i="2"/>
  <c r="AI716" i="2"/>
  <c r="AI717" i="2"/>
  <c r="AI718" i="2"/>
  <c r="AI719" i="2"/>
  <c r="AI720" i="2"/>
  <c r="AI721" i="2"/>
  <c r="AI722" i="2"/>
  <c r="AI723" i="2"/>
  <c r="AI724" i="2"/>
  <c r="AI725" i="2"/>
  <c r="AI726" i="2"/>
  <c r="AI727" i="2"/>
  <c r="AI728" i="2"/>
  <c r="AI729" i="2"/>
  <c r="AI730" i="2"/>
  <c r="AI731" i="2"/>
  <c r="AI732" i="2"/>
  <c r="AI733" i="2"/>
  <c r="AI734" i="2"/>
  <c r="AI735" i="2"/>
  <c r="AI736" i="2"/>
  <c r="AI737" i="2"/>
  <c r="AI738" i="2"/>
  <c r="AI739" i="2"/>
  <c r="AI740" i="2"/>
  <c r="AI741" i="2"/>
  <c r="AI742" i="2"/>
  <c r="AI743" i="2"/>
  <c r="AI744" i="2"/>
  <c r="AI745" i="2"/>
  <c r="AI746" i="2"/>
  <c r="AI747" i="2"/>
  <c r="AI748" i="2"/>
  <c r="AI749" i="2"/>
  <c r="AI750" i="2"/>
  <c r="AI751" i="2"/>
  <c r="AI752" i="2"/>
  <c r="AI753" i="2"/>
  <c r="AI754" i="2"/>
  <c r="AI755" i="2"/>
  <c r="AI756" i="2"/>
  <c r="AI757" i="2"/>
  <c r="AI758" i="2"/>
  <c r="AI759" i="2"/>
  <c r="AI760" i="2"/>
  <c r="AI761" i="2"/>
  <c r="AI762" i="2"/>
  <c r="AI763" i="2"/>
  <c r="AI764" i="2"/>
  <c r="AI765" i="2"/>
  <c r="AI766" i="2"/>
  <c r="AI767" i="2"/>
  <c r="AI768" i="2"/>
  <c r="AI769" i="2"/>
  <c r="AI770" i="2"/>
  <c r="AI771" i="2"/>
  <c r="AI772" i="2"/>
  <c r="AI773" i="2"/>
  <c r="AI774" i="2"/>
  <c r="AI775" i="2"/>
  <c r="AI776" i="2"/>
  <c r="AI777" i="2"/>
  <c r="AI778" i="2"/>
  <c r="AI779" i="2"/>
  <c r="AI780" i="2"/>
  <c r="AI781" i="2"/>
  <c r="AI782" i="2"/>
  <c r="AI783" i="2"/>
  <c r="AI784" i="2"/>
  <c r="AI785" i="2"/>
  <c r="AI786" i="2"/>
  <c r="AI787" i="2"/>
  <c r="AI788" i="2"/>
  <c r="AI789" i="2"/>
  <c r="AI790" i="2"/>
  <c r="AI791" i="2"/>
  <c r="AI792" i="2"/>
  <c r="AI793" i="2"/>
  <c r="AI794" i="2"/>
  <c r="AI795" i="2"/>
  <c r="AI796" i="2"/>
  <c r="AI797" i="2"/>
  <c r="AI798" i="2"/>
  <c r="AI799" i="2"/>
  <c r="AI800" i="2"/>
  <c r="AI801" i="2"/>
  <c r="AI802" i="2"/>
  <c r="AI803" i="2"/>
  <c r="AI804" i="2"/>
  <c r="AI805" i="2"/>
  <c r="AI806" i="2"/>
  <c r="AI807" i="2"/>
  <c r="AI808" i="2"/>
  <c r="AI809" i="2"/>
  <c r="AI810" i="2"/>
  <c r="AI811" i="2"/>
  <c r="AI812" i="2"/>
  <c r="AI813" i="2"/>
  <c r="AI814" i="2"/>
  <c r="AI815" i="2"/>
  <c r="AI816" i="2"/>
  <c r="AI817" i="2"/>
  <c r="AI818" i="2"/>
  <c r="AI819" i="2"/>
  <c r="AI820" i="2"/>
  <c r="AI821" i="2"/>
  <c r="AI822" i="2"/>
  <c r="AI823" i="2"/>
  <c r="AI824" i="2"/>
  <c r="AI825" i="2"/>
  <c r="AI826" i="2"/>
  <c r="AI827" i="2"/>
  <c r="AI828" i="2"/>
  <c r="AI829" i="2"/>
  <c r="AI830" i="2"/>
  <c r="AI831" i="2"/>
  <c r="AI832" i="2"/>
  <c r="AI833" i="2"/>
  <c r="AI834" i="2"/>
  <c r="AI835" i="2"/>
  <c r="AI836" i="2"/>
  <c r="AI837" i="2"/>
  <c r="AI838" i="2"/>
  <c r="AI839" i="2"/>
  <c r="AI840" i="2"/>
  <c r="AI841" i="2"/>
  <c r="AI842" i="2"/>
  <c r="AI843" i="2"/>
  <c r="AI844" i="2"/>
  <c r="AI845" i="2"/>
  <c r="AI846" i="2"/>
  <c r="AI847" i="2"/>
  <c r="AI848" i="2"/>
  <c r="AI849" i="2"/>
  <c r="AI850" i="2"/>
  <c r="AI851" i="2"/>
  <c r="AI852" i="2"/>
  <c r="AI853" i="2"/>
  <c r="AI854" i="2"/>
  <c r="AI855" i="2"/>
  <c r="AI856" i="2"/>
  <c r="AI857" i="2"/>
  <c r="AI858" i="2"/>
  <c r="AI859" i="2"/>
  <c r="AI860" i="2"/>
  <c r="AI861" i="2"/>
  <c r="AI862" i="2"/>
  <c r="AI863" i="2"/>
  <c r="AI864" i="2"/>
  <c r="AI865" i="2"/>
  <c r="AI866" i="2"/>
  <c r="AI867" i="2"/>
  <c r="AI868" i="2"/>
  <c r="AI869" i="2"/>
  <c r="AI870" i="2"/>
  <c r="AI871" i="2"/>
  <c r="AI872" i="2"/>
  <c r="AI873" i="2"/>
  <c r="AI874" i="2"/>
  <c r="AI875" i="2"/>
  <c r="AI876" i="2"/>
  <c r="AI877" i="2"/>
  <c r="AI878" i="2"/>
  <c r="AI879" i="2"/>
  <c r="AI880" i="2"/>
  <c r="AI881" i="2"/>
  <c r="AI882" i="2"/>
  <c r="AI883" i="2"/>
  <c r="AI884" i="2"/>
  <c r="AI885" i="2"/>
  <c r="AI886" i="2"/>
  <c r="AI887" i="2"/>
  <c r="AI888" i="2"/>
  <c r="AI889" i="2"/>
  <c r="AI890" i="2"/>
  <c r="AI891" i="2"/>
  <c r="AI892" i="2"/>
  <c r="AI893" i="2"/>
  <c r="AI894" i="2"/>
  <c r="AI895" i="2"/>
  <c r="AI896" i="2"/>
  <c r="AI897" i="2"/>
  <c r="AI898" i="2"/>
  <c r="AI899" i="2"/>
  <c r="AI900" i="2"/>
  <c r="AI901" i="2"/>
  <c r="AI902" i="2"/>
  <c r="AI903" i="2"/>
  <c r="AI904" i="2"/>
  <c r="AI905" i="2"/>
  <c r="AI906" i="2"/>
  <c r="AI907" i="2"/>
  <c r="AI908" i="2"/>
  <c r="AI909" i="2"/>
  <c r="AI910" i="2"/>
  <c r="AI911" i="2"/>
  <c r="AI912" i="2"/>
  <c r="AI913" i="2"/>
  <c r="AI914" i="2"/>
  <c r="AI915" i="2"/>
  <c r="AI916" i="2"/>
  <c r="AI917" i="2"/>
  <c r="AI918" i="2"/>
  <c r="AI919" i="2"/>
  <c r="AI920" i="2"/>
  <c r="AI921" i="2"/>
  <c r="AI922" i="2"/>
  <c r="AI923" i="2"/>
  <c r="AI924" i="2"/>
  <c r="AI925" i="2"/>
  <c r="AI926" i="2"/>
  <c r="AI927" i="2"/>
  <c r="AI928" i="2"/>
  <c r="AI929" i="2"/>
  <c r="AI930" i="2"/>
  <c r="AI931" i="2"/>
  <c r="AI932" i="2"/>
  <c r="AI933" i="2"/>
  <c r="AI934" i="2"/>
  <c r="AI935" i="2"/>
  <c r="AI936" i="2"/>
  <c r="AI937" i="2"/>
  <c r="AI938" i="2"/>
  <c r="AI939" i="2"/>
  <c r="AI940" i="2"/>
  <c r="AI941" i="2"/>
  <c r="AI942" i="2"/>
  <c r="AI943" i="2"/>
  <c r="AI944" i="2"/>
  <c r="AI945" i="2"/>
  <c r="AI946" i="2"/>
  <c r="AI947" i="2"/>
  <c r="AI948" i="2"/>
  <c r="AI949" i="2"/>
  <c r="AI950" i="2"/>
  <c r="AI951" i="2"/>
  <c r="AI952" i="2"/>
  <c r="AI953" i="2"/>
  <c r="AI954" i="2"/>
  <c r="AI955" i="2"/>
  <c r="AI956" i="2"/>
  <c r="AI957" i="2"/>
  <c r="AI958" i="2"/>
  <c r="AI959" i="2"/>
  <c r="AI960" i="2"/>
  <c r="AI961" i="2"/>
  <c r="AI962" i="2"/>
  <c r="AI963" i="2"/>
  <c r="AI964" i="2"/>
  <c r="AI965" i="2"/>
  <c r="AI966" i="2"/>
  <c r="AI967" i="2"/>
  <c r="AI968" i="2"/>
  <c r="AI969" i="2"/>
  <c r="AI970" i="2"/>
  <c r="AI971" i="2"/>
  <c r="AI972" i="2"/>
  <c r="AI973" i="2"/>
  <c r="AI974" i="2"/>
  <c r="AI975" i="2"/>
  <c r="AI976" i="2"/>
  <c r="AI977" i="2"/>
  <c r="AI978" i="2"/>
  <c r="AI979" i="2"/>
  <c r="AI980" i="2"/>
  <c r="AI981" i="2"/>
  <c r="AI982" i="2"/>
  <c r="AI983" i="2"/>
  <c r="AI984" i="2"/>
  <c r="AI985" i="2"/>
  <c r="AI986" i="2"/>
  <c r="AI987" i="2"/>
  <c r="AI988" i="2"/>
  <c r="AI989" i="2"/>
  <c r="AI990" i="2"/>
  <c r="AI991" i="2"/>
  <c r="AI992" i="2"/>
  <c r="AI993" i="2"/>
  <c r="AI994" i="2"/>
  <c r="AI995" i="2"/>
  <c r="AI996" i="2"/>
  <c r="AI997" i="2"/>
  <c r="AI998" i="2"/>
  <c r="AI999" i="2"/>
  <c r="AI1000" i="2"/>
  <c r="AI1001" i="2"/>
  <c r="AI1002" i="2"/>
  <c r="AI1003" i="2"/>
  <c r="AI1004" i="2"/>
  <c r="AI1005" i="2"/>
  <c r="AI1006" i="2"/>
  <c r="AI1007" i="2"/>
  <c r="AI1008" i="2"/>
  <c r="AI1009" i="2"/>
  <c r="AI1010" i="2"/>
  <c r="AI1011" i="2"/>
  <c r="AI1012" i="2"/>
  <c r="AI1013" i="2"/>
  <c r="AI1014" i="2"/>
  <c r="AI1015" i="2"/>
  <c r="AI1016" i="2"/>
  <c r="AC17" i="2" l="1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2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3" i="2"/>
  <c r="AC114" i="2"/>
  <c r="AC115" i="2"/>
  <c r="AC116" i="2"/>
  <c r="AC117" i="2"/>
  <c r="AC118" i="2"/>
  <c r="AC119" i="2"/>
  <c r="AC120" i="2"/>
  <c r="AC121" i="2"/>
  <c r="AC122" i="2"/>
  <c r="AC123" i="2"/>
  <c r="AC124" i="2"/>
  <c r="AC125" i="2"/>
  <c r="AC126" i="2"/>
  <c r="AC127" i="2"/>
  <c r="AC128" i="2"/>
  <c r="AC129" i="2"/>
  <c r="AC130" i="2"/>
  <c r="AC131" i="2"/>
  <c r="AC132" i="2"/>
  <c r="AC133" i="2"/>
  <c r="AC134" i="2"/>
  <c r="AC135" i="2"/>
  <c r="AC136" i="2"/>
  <c r="AC137" i="2"/>
  <c r="AC138" i="2"/>
  <c r="AC139" i="2"/>
  <c r="AC140" i="2"/>
  <c r="AC141" i="2"/>
  <c r="AC142" i="2"/>
  <c r="AC143" i="2"/>
  <c r="AC144" i="2"/>
  <c r="AC145" i="2"/>
  <c r="AC146" i="2"/>
  <c r="AC147" i="2"/>
  <c r="AC148" i="2"/>
  <c r="AC149" i="2"/>
  <c r="AC150" i="2"/>
  <c r="AC151" i="2"/>
  <c r="AC152" i="2"/>
  <c r="AC153" i="2"/>
  <c r="AC154" i="2"/>
  <c r="AC155" i="2"/>
  <c r="AC156" i="2"/>
  <c r="AC157" i="2"/>
  <c r="AC158" i="2"/>
  <c r="AC159" i="2"/>
  <c r="AC160" i="2"/>
  <c r="AC161" i="2"/>
  <c r="AC162" i="2"/>
  <c r="AC163" i="2"/>
  <c r="AC164" i="2"/>
  <c r="AC165" i="2"/>
  <c r="AC166" i="2"/>
  <c r="AC167" i="2"/>
  <c r="AC168" i="2"/>
  <c r="AC169" i="2"/>
  <c r="AC170" i="2"/>
  <c r="AC171" i="2"/>
  <c r="AC172" i="2"/>
  <c r="AC173" i="2"/>
  <c r="AC174" i="2"/>
  <c r="AC175" i="2"/>
  <c r="AC176" i="2"/>
  <c r="AC177" i="2"/>
  <c r="AC178" i="2"/>
  <c r="AC179" i="2"/>
  <c r="AC180" i="2"/>
  <c r="AC181" i="2"/>
  <c r="AC182" i="2"/>
  <c r="AC183" i="2"/>
  <c r="AC184" i="2"/>
  <c r="AC185" i="2"/>
  <c r="AC186" i="2"/>
  <c r="AC187" i="2"/>
  <c r="AC188" i="2"/>
  <c r="AC189" i="2"/>
  <c r="AC190" i="2"/>
  <c r="AC191" i="2"/>
  <c r="AC192" i="2"/>
  <c r="AC193" i="2"/>
  <c r="AC194" i="2"/>
  <c r="AC195" i="2"/>
  <c r="AC196" i="2"/>
  <c r="AC197" i="2"/>
  <c r="AC198" i="2"/>
  <c r="AC199" i="2"/>
  <c r="AC200" i="2"/>
  <c r="AC201" i="2"/>
  <c r="AC202" i="2"/>
  <c r="AC203" i="2"/>
  <c r="AC204" i="2"/>
  <c r="AC205" i="2"/>
  <c r="AC206" i="2"/>
  <c r="AC207" i="2"/>
  <c r="AC208" i="2"/>
  <c r="AC209" i="2"/>
  <c r="AC210" i="2"/>
  <c r="AC211" i="2"/>
  <c r="AC212" i="2"/>
  <c r="AC213" i="2"/>
  <c r="AC214" i="2"/>
  <c r="AC215" i="2"/>
  <c r="AC216" i="2"/>
  <c r="AC217" i="2"/>
  <c r="AC218" i="2"/>
  <c r="AC219" i="2"/>
  <c r="AC220" i="2"/>
  <c r="AC221" i="2"/>
  <c r="AC222" i="2"/>
  <c r="AC223" i="2"/>
  <c r="AC224" i="2"/>
  <c r="AC225" i="2"/>
  <c r="AC226" i="2"/>
  <c r="AC227" i="2"/>
  <c r="AC228" i="2"/>
  <c r="AC229" i="2"/>
  <c r="AC230" i="2"/>
  <c r="AC231" i="2"/>
  <c r="AC232" i="2"/>
  <c r="AC233" i="2"/>
  <c r="AC234" i="2"/>
  <c r="AC235" i="2"/>
  <c r="AC236" i="2"/>
  <c r="AC237" i="2"/>
  <c r="AC238" i="2"/>
  <c r="AC239" i="2"/>
  <c r="AC240" i="2"/>
  <c r="AC241" i="2"/>
  <c r="AC242" i="2"/>
  <c r="AC243" i="2"/>
  <c r="AC244" i="2"/>
  <c r="AC245" i="2"/>
  <c r="AC246" i="2"/>
  <c r="AC247" i="2"/>
  <c r="AC248" i="2"/>
  <c r="AC249" i="2"/>
  <c r="AC250" i="2"/>
  <c r="AC251" i="2"/>
  <c r="AC252" i="2"/>
  <c r="AC253" i="2"/>
  <c r="AC254" i="2"/>
  <c r="AC255" i="2"/>
  <c r="AC256" i="2"/>
  <c r="AC257" i="2"/>
  <c r="AC258" i="2"/>
  <c r="AC259" i="2"/>
  <c r="AC260" i="2"/>
  <c r="AC261" i="2"/>
  <c r="AC262" i="2"/>
  <c r="AC263" i="2"/>
  <c r="AC264" i="2"/>
  <c r="AC265" i="2"/>
  <c r="AC266" i="2"/>
  <c r="AC267" i="2"/>
  <c r="AC268" i="2"/>
  <c r="AC269" i="2"/>
  <c r="AC270" i="2"/>
  <c r="AC271" i="2"/>
  <c r="AC272" i="2"/>
  <c r="AC273" i="2"/>
  <c r="AC274" i="2"/>
  <c r="AC275" i="2"/>
  <c r="AC276" i="2"/>
  <c r="AC277" i="2"/>
  <c r="AC278" i="2"/>
  <c r="AC279" i="2"/>
  <c r="AC280" i="2"/>
  <c r="AC281" i="2"/>
  <c r="AC282" i="2"/>
  <c r="AC283" i="2"/>
  <c r="AC284" i="2"/>
  <c r="AC285" i="2"/>
  <c r="AC286" i="2"/>
  <c r="AC287" i="2"/>
  <c r="AC288" i="2"/>
  <c r="AC289" i="2"/>
  <c r="AC290" i="2"/>
  <c r="AC291" i="2"/>
  <c r="AC292" i="2"/>
  <c r="AC293" i="2"/>
  <c r="AC294" i="2"/>
  <c r="AC295" i="2"/>
  <c r="AC296" i="2"/>
  <c r="AC297" i="2"/>
  <c r="AC298" i="2"/>
  <c r="AC299" i="2"/>
  <c r="AC300" i="2"/>
  <c r="AC301" i="2"/>
  <c r="AC302" i="2"/>
  <c r="AC303" i="2"/>
  <c r="AC304" i="2"/>
  <c r="AC305" i="2"/>
  <c r="AC306" i="2"/>
  <c r="AC307" i="2"/>
  <c r="AC308" i="2"/>
  <c r="AC309" i="2"/>
  <c r="AC310" i="2"/>
  <c r="AC311" i="2"/>
  <c r="AC312" i="2"/>
  <c r="AC313" i="2"/>
  <c r="AC314" i="2"/>
  <c r="AC315" i="2"/>
  <c r="AC316" i="2"/>
  <c r="AC317" i="2"/>
  <c r="AC318" i="2"/>
  <c r="AC319" i="2"/>
  <c r="AC320" i="2"/>
  <c r="AC321" i="2"/>
  <c r="AC322" i="2"/>
  <c r="AC323" i="2"/>
  <c r="AC324" i="2"/>
  <c r="AC325" i="2"/>
  <c r="AC326" i="2"/>
  <c r="AC327" i="2"/>
  <c r="AC328" i="2"/>
  <c r="AC329" i="2"/>
  <c r="AC330" i="2"/>
  <c r="AC331" i="2"/>
  <c r="AC332" i="2"/>
  <c r="AC333" i="2"/>
  <c r="AC334" i="2"/>
  <c r="AC335" i="2"/>
  <c r="AC336" i="2"/>
  <c r="AC337" i="2"/>
  <c r="AC338" i="2"/>
  <c r="AC339" i="2"/>
  <c r="AC340" i="2"/>
  <c r="AC341" i="2"/>
  <c r="AC342" i="2"/>
  <c r="AC343" i="2"/>
  <c r="AC344" i="2"/>
  <c r="AC345" i="2"/>
  <c r="AC346" i="2"/>
  <c r="AC347" i="2"/>
  <c r="AC348" i="2"/>
  <c r="AC349" i="2"/>
  <c r="AC350" i="2"/>
  <c r="AC351" i="2"/>
  <c r="AC352" i="2"/>
  <c r="AC353" i="2"/>
  <c r="AC354" i="2"/>
  <c r="AC355" i="2"/>
  <c r="AC356" i="2"/>
  <c r="AC357" i="2"/>
  <c r="AC358" i="2"/>
  <c r="AC359" i="2"/>
  <c r="AC360" i="2"/>
  <c r="AC361" i="2"/>
  <c r="AC362" i="2"/>
  <c r="AC363" i="2"/>
  <c r="AC364" i="2"/>
  <c r="AC365" i="2"/>
  <c r="AC366" i="2"/>
  <c r="AC367" i="2"/>
  <c r="AC368" i="2"/>
  <c r="AC369" i="2"/>
  <c r="AC370" i="2"/>
  <c r="AC371" i="2"/>
  <c r="AC372" i="2"/>
  <c r="AC373" i="2"/>
  <c r="AC374" i="2"/>
  <c r="AC375" i="2"/>
  <c r="AC376" i="2"/>
  <c r="AC377" i="2"/>
  <c r="AC378" i="2"/>
  <c r="AC379" i="2"/>
  <c r="AC380" i="2"/>
  <c r="AC381" i="2"/>
  <c r="AC382" i="2"/>
  <c r="AC383" i="2"/>
  <c r="AC384" i="2"/>
  <c r="AC385" i="2"/>
  <c r="AC386" i="2"/>
  <c r="AC387" i="2"/>
  <c r="AC388" i="2"/>
  <c r="AC389" i="2"/>
  <c r="AC390" i="2"/>
  <c r="AC391" i="2"/>
  <c r="AC392" i="2"/>
  <c r="AC393" i="2"/>
  <c r="AC394" i="2"/>
  <c r="AC395" i="2"/>
  <c r="AC396" i="2"/>
  <c r="AC397" i="2"/>
  <c r="AC398" i="2"/>
  <c r="AC399" i="2"/>
  <c r="AC400" i="2"/>
  <c r="AC401" i="2"/>
  <c r="AC402" i="2"/>
  <c r="AC403" i="2"/>
  <c r="AC404" i="2"/>
  <c r="AC405" i="2"/>
  <c r="AC406" i="2"/>
  <c r="AC407" i="2"/>
  <c r="AC408" i="2"/>
  <c r="AC409" i="2"/>
  <c r="AC410" i="2"/>
  <c r="AC411" i="2"/>
  <c r="AC412" i="2"/>
  <c r="AC413" i="2"/>
  <c r="AC414" i="2"/>
  <c r="AC415" i="2"/>
  <c r="AC416" i="2"/>
  <c r="AC417" i="2"/>
  <c r="AC418" i="2"/>
  <c r="AC419" i="2"/>
  <c r="AC420" i="2"/>
  <c r="AC421" i="2"/>
  <c r="AC422" i="2"/>
  <c r="AC423" i="2"/>
  <c r="AC424" i="2"/>
  <c r="AC425" i="2"/>
  <c r="AC426" i="2"/>
  <c r="AC427" i="2"/>
  <c r="AC428" i="2"/>
  <c r="AC429" i="2"/>
  <c r="AC430" i="2"/>
  <c r="AC431" i="2"/>
  <c r="AC432" i="2"/>
  <c r="AC433" i="2"/>
  <c r="AC434" i="2"/>
  <c r="AC435" i="2"/>
  <c r="AC436" i="2"/>
  <c r="AC437" i="2"/>
  <c r="AC438" i="2"/>
  <c r="AC439" i="2"/>
  <c r="AC440" i="2"/>
  <c r="AC441" i="2"/>
  <c r="AC442" i="2"/>
  <c r="AC443" i="2"/>
  <c r="AC444" i="2"/>
  <c r="AC445" i="2"/>
  <c r="AC446" i="2"/>
  <c r="AC447" i="2"/>
  <c r="AC448" i="2"/>
  <c r="AC449" i="2"/>
  <c r="AC450" i="2"/>
  <c r="AC451" i="2"/>
  <c r="AC452" i="2"/>
  <c r="AC453" i="2"/>
  <c r="AC454" i="2"/>
  <c r="AC455" i="2"/>
  <c r="AC456" i="2"/>
  <c r="AC457" i="2"/>
  <c r="AC458" i="2"/>
  <c r="AC459" i="2"/>
  <c r="AC460" i="2"/>
  <c r="AC461" i="2"/>
  <c r="AC462" i="2"/>
  <c r="AC463" i="2"/>
  <c r="AC464" i="2"/>
  <c r="AC465" i="2"/>
  <c r="AC466" i="2"/>
  <c r="AC467" i="2"/>
  <c r="AC468" i="2"/>
  <c r="AC469" i="2"/>
  <c r="AC470" i="2"/>
  <c r="AC471" i="2"/>
  <c r="AC472" i="2"/>
  <c r="AC473" i="2"/>
  <c r="AC474" i="2"/>
  <c r="AC475" i="2"/>
  <c r="AC476" i="2"/>
  <c r="AC477" i="2"/>
  <c r="AC478" i="2"/>
  <c r="AC479" i="2"/>
  <c r="AC480" i="2"/>
  <c r="AC481" i="2"/>
  <c r="AC482" i="2"/>
  <c r="AC483" i="2"/>
  <c r="AC484" i="2"/>
  <c r="AC485" i="2"/>
  <c r="AC486" i="2"/>
  <c r="AC487" i="2"/>
  <c r="AC488" i="2"/>
  <c r="AC489" i="2"/>
  <c r="AC490" i="2"/>
  <c r="AC491" i="2"/>
  <c r="AC492" i="2"/>
  <c r="AC493" i="2"/>
  <c r="AC494" i="2"/>
  <c r="AC495" i="2"/>
  <c r="AC496" i="2"/>
  <c r="AC497" i="2"/>
  <c r="AC498" i="2"/>
  <c r="AC499" i="2"/>
  <c r="AC500" i="2"/>
  <c r="AC501" i="2"/>
  <c r="AC502" i="2"/>
  <c r="AC503" i="2"/>
  <c r="AC504" i="2"/>
  <c r="AC505" i="2"/>
  <c r="AC506" i="2"/>
  <c r="AC507" i="2"/>
  <c r="AC508" i="2"/>
  <c r="AC509" i="2"/>
  <c r="AC510" i="2"/>
  <c r="AC511" i="2"/>
  <c r="AC512" i="2"/>
  <c r="AC513" i="2"/>
  <c r="AC514" i="2"/>
  <c r="AC515" i="2"/>
  <c r="AC516" i="2"/>
  <c r="AC517" i="2"/>
  <c r="AC518" i="2"/>
  <c r="AC519" i="2"/>
  <c r="AC520" i="2"/>
  <c r="AC521" i="2"/>
  <c r="AC522" i="2"/>
  <c r="AC523" i="2"/>
  <c r="AC524" i="2"/>
  <c r="AC525" i="2"/>
  <c r="AC526" i="2"/>
  <c r="AC527" i="2"/>
  <c r="AC528" i="2"/>
  <c r="AC529" i="2"/>
  <c r="AC530" i="2"/>
  <c r="AC531" i="2"/>
  <c r="AC532" i="2"/>
  <c r="AC533" i="2"/>
  <c r="AC534" i="2"/>
  <c r="AC535" i="2"/>
  <c r="AC536" i="2"/>
  <c r="AC537" i="2"/>
  <c r="AC538" i="2"/>
  <c r="AC539" i="2"/>
  <c r="AC540" i="2"/>
  <c r="AC541" i="2"/>
  <c r="AC542" i="2"/>
  <c r="AC543" i="2"/>
  <c r="AC544" i="2"/>
  <c r="AC545" i="2"/>
  <c r="AC546" i="2"/>
  <c r="AC547" i="2"/>
  <c r="AC548" i="2"/>
  <c r="AC549" i="2"/>
  <c r="AC550" i="2"/>
  <c r="AC551" i="2"/>
  <c r="AC552" i="2"/>
  <c r="AC553" i="2"/>
  <c r="AC554" i="2"/>
  <c r="AC555" i="2"/>
  <c r="AC556" i="2"/>
  <c r="AC557" i="2"/>
  <c r="AC558" i="2"/>
  <c r="AC559" i="2"/>
  <c r="AC560" i="2"/>
  <c r="AC561" i="2"/>
  <c r="AC562" i="2"/>
  <c r="AC563" i="2"/>
  <c r="AC564" i="2"/>
  <c r="AC565" i="2"/>
  <c r="AC566" i="2"/>
  <c r="AC567" i="2"/>
  <c r="AC568" i="2"/>
  <c r="AC569" i="2"/>
  <c r="AC570" i="2"/>
  <c r="AC571" i="2"/>
  <c r="AC572" i="2"/>
  <c r="AC573" i="2"/>
  <c r="AC574" i="2"/>
  <c r="AC575" i="2"/>
  <c r="AC576" i="2"/>
  <c r="AC577" i="2"/>
  <c r="AC578" i="2"/>
  <c r="AC579" i="2"/>
  <c r="AC580" i="2"/>
  <c r="AC581" i="2"/>
  <c r="AC582" i="2"/>
  <c r="AC583" i="2"/>
  <c r="AC584" i="2"/>
  <c r="AC585" i="2"/>
  <c r="AC586" i="2"/>
  <c r="AC587" i="2"/>
  <c r="AC588" i="2"/>
  <c r="AC589" i="2"/>
  <c r="AC590" i="2"/>
  <c r="AC591" i="2"/>
  <c r="AC592" i="2"/>
  <c r="AC593" i="2"/>
  <c r="AC594" i="2"/>
  <c r="AC595" i="2"/>
  <c r="AC596" i="2"/>
  <c r="AC597" i="2"/>
  <c r="AC598" i="2"/>
  <c r="AC599" i="2"/>
  <c r="AC600" i="2"/>
  <c r="AC601" i="2"/>
  <c r="AC602" i="2"/>
  <c r="AC603" i="2"/>
  <c r="AC604" i="2"/>
  <c r="AC605" i="2"/>
  <c r="AC606" i="2"/>
  <c r="AC607" i="2"/>
  <c r="AC608" i="2"/>
  <c r="AC609" i="2"/>
  <c r="AC610" i="2"/>
  <c r="AC611" i="2"/>
  <c r="AC612" i="2"/>
  <c r="AC613" i="2"/>
  <c r="AC614" i="2"/>
  <c r="AC615" i="2"/>
  <c r="AC616" i="2"/>
  <c r="AC617" i="2"/>
  <c r="AC618" i="2"/>
  <c r="AC619" i="2"/>
  <c r="AC620" i="2"/>
  <c r="AC621" i="2"/>
  <c r="AC622" i="2"/>
  <c r="AC623" i="2"/>
  <c r="AC624" i="2"/>
  <c r="AC625" i="2"/>
  <c r="AC626" i="2"/>
  <c r="AC627" i="2"/>
  <c r="AC628" i="2"/>
  <c r="AC629" i="2"/>
  <c r="AC630" i="2"/>
  <c r="AC631" i="2"/>
  <c r="AC632" i="2"/>
  <c r="AC633" i="2"/>
  <c r="AC634" i="2"/>
  <c r="AC635" i="2"/>
  <c r="AC636" i="2"/>
  <c r="AC637" i="2"/>
  <c r="AC638" i="2"/>
  <c r="AC639" i="2"/>
  <c r="AC640" i="2"/>
  <c r="AC641" i="2"/>
  <c r="AC642" i="2"/>
  <c r="AC643" i="2"/>
  <c r="AC644" i="2"/>
  <c r="AC645" i="2"/>
  <c r="AC646" i="2"/>
  <c r="AC647" i="2"/>
  <c r="AC648" i="2"/>
  <c r="AC649" i="2"/>
  <c r="AC650" i="2"/>
  <c r="AC651" i="2"/>
  <c r="AC652" i="2"/>
  <c r="AC653" i="2"/>
  <c r="AC654" i="2"/>
  <c r="AC655" i="2"/>
  <c r="AC656" i="2"/>
  <c r="AC657" i="2"/>
  <c r="AC658" i="2"/>
  <c r="AC659" i="2"/>
  <c r="AC660" i="2"/>
  <c r="AC661" i="2"/>
  <c r="AC662" i="2"/>
  <c r="AC663" i="2"/>
  <c r="AC664" i="2"/>
  <c r="AC665" i="2"/>
  <c r="AC666" i="2"/>
  <c r="AC667" i="2"/>
  <c r="AC668" i="2"/>
  <c r="AC669" i="2"/>
  <c r="AC670" i="2"/>
  <c r="AC671" i="2"/>
  <c r="AC672" i="2"/>
  <c r="AC673" i="2"/>
  <c r="AC674" i="2"/>
  <c r="AC675" i="2"/>
  <c r="AC676" i="2"/>
  <c r="AC677" i="2"/>
  <c r="AC678" i="2"/>
  <c r="AC679" i="2"/>
  <c r="AC680" i="2"/>
  <c r="AC681" i="2"/>
  <c r="AC682" i="2"/>
  <c r="AC683" i="2"/>
  <c r="AC684" i="2"/>
  <c r="AC685" i="2"/>
  <c r="AC686" i="2"/>
  <c r="AC687" i="2"/>
  <c r="AC688" i="2"/>
  <c r="AC689" i="2"/>
  <c r="AC690" i="2"/>
  <c r="AC691" i="2"/>
  <c r="AC692" i="2"/>
  <c r="AC693" i="2"/>
  <c r="AC694" i="2"/>
  <c r="AC695" i="2"/>
  <c r="AC696" i="2"/>
  <c r="AC697" i="2"/>
  <c r="AC698" i="2"/>
  <c r="AC699" i="2"/>
  <c r="AC700" i="2"/>
  <c r="AC701" i="2"/>
  <c r="AC702" i="2"/>
  <c r="AC703" i="2"/>
  <c r="AC704" i="2"/>
  <c r="AC705" i="2"/>
  <c r="AC706" i="2"/>
  <c r="AC707" i="2"/>
  <c r="AC708" i="2"/>
  <c r="AC709" i="2"/>
  <c r="AC710" i="2"/>
  <c r="AC711" i="2"/>
  <c r="AC712" i="2"/>
  <c r="AC713" i="2"/>
  <c r="AC714" i="2"/>
  <c r="AC715" i="2"/>
  <c r="AC716" i="2"/>
  <c r="AC717" i="2"/>
  <c r="AC718" i="2"/>
  <c r="AC719" i="2"/>
  <c r="AC720" i="2"/>
  <c r="AC721" i="2"/>
  <c r="AC722" i="2"/>
  <c r="AC723" i="2"/>
  <c r="AC724" i="2"/>
  <c r="AC725" i="2"/>
  <c r="AC726" i="2"/>
  <c r="AC727" i="2"/>
  <c r="AC728" i="2"/>
  <c r="AC729" i="2"/>
  <c r="AC730" i="2"/>
  <c r="AC731" i="2"/>
  <c r="AC732" i="2"/>
  <c r="AC733" i="2"/>
  <c r="AC734" i="2"/>
  <c r="AC735" i="2"/>
  <c r="AC736" i="2"/>
  <c r="AC737" i="2"/>
  <c r="AC738" i="2"/>
  <c r="AC739" i="2"/>
  <c r="AC740" i="2"/>
  <c r="AC741" i="2"/>
  <c r="AC742" i="2"/>
  <c r="AC743" i="2"/>
  <c r="AC744" i="2"/>
  <c r="AC745" i="2"/>
  <c r="AC746" i="2"/>
  <c r="AC747" i="2"/>
  <c r="AC748" i="2"/>
  <c r="AC749" i="2"/>
  <c r="AC750" i="2"/>
  <c r="AC751" i="2"/>
  <c r="AC752" i="2"/>
  <c r="AC753" i="2"/>
  <c r="AC754" i="2"/>
  <c r="AC755" i="2"/>
  <c r="AC756" i="2"/>
  <c r="AC757" i="2"/>
  <c r="AC758" i="2"/>
  <c r="AC759" i="2"/>
  <c r="AC760" i="2"/>
  <c r="AC761" i="2"/>
  <c r="AC762" i="2"/>
  <c r="AC763" i="2"/>
  <c r="AC764" i="2"/>
  <c r="AC765" i="2"/>
  <c r="AC766" i="2"/>
  <c r="AC767" i="2"/>
  <c r="AC768" i="2"/>
  <c r="AC769" i="2"/>
  <c r="AC770" i="2"/>
  <c r="AC771" i="2"/>
  <c r="AC772" i="2"/>
  <c r="AC773" i="2"/>
  <c r="AC774" i="2"/>
  <c r="AC775" i="2"/>
  <c r="AC776" i="2"/>
  <c r="AC777" i="2"/>
  <c r="AC778" i="2"/>
  <c r="AC779" i="2"/>
  <c r="AC780" i="2"/>
  <c r="AC781" i="2"/>
  <c r="AC782" i="2"/>
  <c r="AC783" i="2"/>
  <c r="AC784" i="2"/>
  <c r="AC785" i="2"/>
  <c r="AC786" i="2"/>
  <c r="AC787" i="2"/>
  <c r="AC788" i="2"/>
  <c r="AC789" i="2"/>
  <c r="AC790" i="2"/>
  <c r="AC791" i="2"/>
  <c r="AC792" i="2"/>
  <c r="AC793" i="2"/>
  <c r="AC794" i="2"/>
  <c r="AC795" i="2"/>
  <c r="AC796" i="2"/>
  <c r="AC797" i="2"/>
  <c r="AC798" i="2"/>
  <c r="AC799" i="2"/>
  <c r="AC800" i="2"/>
  <c r="AC801" i="2"/>
  <c r="AC802" i="2"/>
  <c r="AC803" i="2"/>
  <c r="AC804" i="2"/>
  <c r="AC805" i="2"/>
  <c r="AC806" i="2"/>
  <c r="AC807" i="2"/>
  <c r="AC808" i="2"/>
  <c r="AC809" i="2"/>
  <c r="AC810" i="2"/>
  <c r="AC811" i="2"/>
  <c r="AC812" i="2"/>
  <c r="AC813" i="2"/>
  <c r="AC814" i="2"/>
  <c r="AC815" i="2"/>
  <c r="AC816" i="2"/>
  <c r="AC817" i="2"/>
  <c r="AC818" i="2"/>
  <c r="AC819" i="2"/>
  <c r="AC820" i="2"/>
  <c r="AC821" i="2"/>
  <c r="AC822" i="2"/>
  <c r="AC823" i="2"/>
  <c r="AC824" i="2"/>
  <c r="AC825" i="2"/>
  <c r="AC826" i="2"/>
  <c r="AC827" i="2"/>
  <c r="AC828" i="2"/>
  <c r="AC829" i="2"/>
  <c r="AC830" i="2"/>
  <c r="AC831" i="2"/>
  <c r="AC832" i="2"/>
  <c r="AC833" i="2"/>
  <c r="AC834" i="2"/>
  <c r="AC835" i="2"/>
  <c r="AC836" i="2"/>
  <c r="AC837" i="2"/>
  <c r="AC838" i="2"/>
  <c r="AC839" i="2"/>
  <c r="AC840" i="2"/>
  <c r="AC841" i="2"/>
  <c r="AC842" i="2"/>
  <c r="AC843" i="2"/>
  <c r="AC844" i="2"/>
  <c r="AC845" i="2"/>
  <c r="AC846" i="2"/>
  <c r="AC847" i="2"/>
  <c r="AC848" i="2"/>
  <c r="AC849" i="2"/>
  <c r="AC850" i="2"/>
  <c r="AC851" i="2"/>
  <c r="AC852" i="2"/>
  <c r="AC853" i="2"/>
  <c r="AC854" i="2"/>
  <c r="AC855" i="2"/>
  <c r="AC856" i="2"/>
  <c r="AC857" i="2"/>
  <c r="AC858" i="2"/>
  <c r="AC859" i="2"/>
  <c r="AC860" i="2"/>
  <c r="AC861" i="2"/>
  <c r="AC862" i="2"/>
  <c r="AC863" i="2"/>
  <c r="AC864" i="2"/>
  <c r="AC865" i="2"/>
  <c r="AC866" i="2"/>
  <c r="AC867" i="2"/>
  <c r="AC868" i="2"/>
  <c r="AC869" i="2"/>
  <c r="AC870" i="2"/>
  <c r="AC871" i="2"/>
  <c r="AC872" i="2"/>
  <c r="AC873" i="2"/>
  <c r="AC874" i="2"/>
  <c r="AC875" i="2"/>
  <c r="AC876" i="2"/>
  <c r="AC877" i="2"/>
  <c r="AC878" i="2"/>
  <c r="AC879" i="2"/>
  <c r="AC880" i="2"/>
  <c r="AC881" i="2"/>
  <c r="AC882" i="2"/>
  <c r="AC883" i="2"/>
  <c r="AC884" i="2"/>
  <c r="AC885" i="2"/>
  <c r="AC886" i="2"/>
  <c r="AC887" i="2"/>
  <c r="AC888" i="2"/>
  <c r="AC889" i="2"/>
  <c r="AC890" i="2"/>
  <c r="AC891" i="2"/>
  <c r="AC892" i="2"/>
  <c r="AC893" i="2"/>
  <c r="AC894" i="2"/>
  <c r="AC895" i="2"/>
  <c r="AC896" i="2"/>
  <c r="AC897" i="2"/>
  <c r="AC898" i="2"/>
  <c r="AC899" i="2"/>
  <c r="AC900" i="2"/>
  <c r="AC901" i="2"/>
  <c r="AC902" i="2"/>
  <c r="AC903" i="2"/>
  <c r="AC904" i="2"/>
  <c r="AC905" i="2"/>
  <c r="AC906" i="2"/>
  <c r="AC907" i="2"/>
  <c r="AC908" i="2"/>
  <c r="AC909" i="2"/>
  <c r="AC910" i="2"/>
  <c r="AC911" i="2"/>
  <c r="AC912" i="2"/>
  <c r="AC913" i="2"/>
  <c r="AC914" i="2"/>
  <c r="AC915" i="2"/>
  <c r="AC916" i="2"/>
  <c r="AC917" i="2"/>
  <c r="AC918" i="2"/>
  <c r="AC919" i="2"/>
  <c r="AC920" i="2"/>
  <c r="AC921" i="2"/>
  <c r="AC922" i="2"/>
  <c r="AC923" i="2"/>
  <c r="AC924" i="2"/>
  <c r="AC925" i="2"/>
  <c r="AC926" i="2"/>
  <c r="AC927" i="2"/>
  <c r="AC928" i="2"/>
  <c r="AC929" i="2"/>
  <c r="AC930" i="2"/>
  <c r="AC931" i="2"/>
  <c r="AC932" i="2"/>
  <c r="AC933" i="2"/>
  <c r="AC934" i="2"/>
  <c r="AC935" i="2"/>
  <c r="AC936" i="2"/>
  <c r="AC937" i="2"/>
  <c r="AC938" i="2"/>
  <c r="AC939" i="2"/>
  <c r="AC940" i="2"/>
  <c r="AC941" i="2"/>
  <c r="AC942" i="2"/>
  <c r="AC943" i="2"/>
  <c r="AC944" i="2"/>
  <c r="AC945" i="2"/>
  <c r="AC946" i="2"/>
  <c r="AC947" i="2"/>
  <c r="AC948" i="2"/>
  <c r="AC949" i="2"/>
  <c r="AC950" i="2"/>
  <c r="AC951" i="2"/>
  <c r="AC952" i="2"/>
  <c r="AC953" i="2"/>
  <c r="AC954" i="2"/>
  <c r="AC955" i="2"/>
  <c r="AC956" i="2"/>
  <c r="AC957" i="2"/>
  <c r="AC958" i="2"/>
  <c r="AC959" i="2"/>
  <c r="AC960" i="2"/>
  <c r="AC961" i="2"/>
  <c r="AC962" i="2"/>
  <c r="AC963" i="2"/>
  <c r="AC964" i="2"/>
  <c r="AC965" i="2"/>
  <c r="AC966" i="2"/>
  <c r="AC967" i="2"/>
  <c r="AC968" i="2"/>
  <c r="AC969" i="2"/>
  <c r="AC970" i="2"/>
  <c r="AC971" i="2"/>
  <c r="AC972" i="2"/>
  <c r="AC973" i="2"/>
  <c r="AC974" i="2"/>
  <c r="AC975" i="2"/>
  <c r="AC976" i="2"/>
  <c r="AC977" i="2"/>
  <c r="AC978" i="2"/>
  <c r="AC979" i="2"/>
  <c r="AC980" i="2"/>
  <c r="AC981" i="2"/>
  <c r="AC982" i="2"/>
  <c r="AC983" i="2"/>
  <c r="AC984" i="2"/>
  <c r="AC985" i="2"/>
  <c r="AC986" i="2"/>
  <c r="AC987" i="2"/>
  <c r="AC988" i="2"/>
  <c r="AC989" i="2"/>
  <c r="AC990" i="2"/>
  <c r="AC991" i="2"/>
  <c r="AC992" i="2"/>
  <c r="AC993" i="2"/>
  <c r="AC994" i="2"/>
  <c r="AC995" i="2"/>
  <c r="AC996" i="2"/>
  <c r="AC997" i="2"/>
  <c r="AC998" i="2"/>
  <c r="AC999" i="2"/>
  <c r="AC1000" i="2"/>
  <c r="AC1001" i="2"/>
  <c r="AC1002" i="2"/>
  <c r="AC1003" i="2"/>
  <c r="AC1004" i="2"/>
  <c r="AC1005" i="2"/>
  <c r="AC1006" i="2"/>
  <c r="AC1007" i="2"/>
  <c r="AC1008" i="2"/>
  <c r="AC1009" i="2"/>
  <c r="AC1010" i="2"/>
  <c r="AC1011" i="2"/>
  <c r="AC1012" i="2"/>
  <c r="AC1013" i="2"/>
  <c r="AC1014" i="2"/>
  <c r="AC1015" i="2"/>
  <c r="AC1016" i="2"/>
  <c r="AA3" i="2" l="1"/>
  <c r="F12" i="1" s="1"/>
  <c r="B12" i="1" s="1"/>
  <c r="Z3" i="2"/>
  <c r="Y3" i="2"/>
  <c r="AB3" i="2"/>
  <c r="F13" i="1" s="1"/>
  <c r="J13" i="1" l="1"/>
  <c r="B13" i="1"/>
  <c r="J12" i="1"/>
  <c r="AL1" i="2"/>
  <c r="AK1" i="2"/>
  <c r="AF8" i="2"/>
  <c r="D14" i="2" l="1"/>
  <c r="AP1" i="2"/>
  <c r="C2" i="2" s="1"/>
  <c r="AM1" i="2"/>
  <c r="AO1" i="2" s="1"/>
  <c r="X14" i="2" s="1"/>
  <c r="C7" i="1"/>
  <c r="T116" i="2"/>
  <c r="F15" i="1"/>
  <c r="J15" i="1" s="1"/>
  <c r="F16" i="1"/>
  <c r="J16" i="1" s="1"/>
  <c r="F17" i="1"/>
  <c r="J17" i="1" s="1"/>
  <c r="F18" i="1"/>
  <c r="B18" i="1" s="1"/>
  <c r="AN1" i="2" l="1"/>
  <c r="E7" i="2" s="1"/>
  <c r="T972" i="2"/>
  <c r="T901" i="2"/>
  <c r="T818" i="2"/>
  <c r="T760" i="2"/>
  <c r="T689" i="2"/>
  <c r="T596" i="2"/>
  <c r="T521" i="2"/>
  <c r="T397" i="2"/>
  <c r="T269" i="2"/>
  <c r="T163" i="2"/>
  <c r="T971" i="2"/>
  <c r="T884" i="2"/>
  <c r="T817" i="2"/>
  <c r="T759" i="2"/>
  <c r="T682" i="2"/>
  <c r="T595" i="2"/>
  <c r="T518" i="2"/>
  <c r="T396" i="2"/>
  <c r="T268" i="2"/>
  <c r="T146" i="2"/>
  <c r="T876" i="2"/>
  <c r="T814" i="2"/>
  <c r="T727" i="2"/>
  <c r="T665" i="2"/>
  <c r="T1001" i="2"/>
  <c r="T935" i="2"/>
  <c r="T875" i="2"/>
  <c r="T788" i="2"/>
  <c r="T725" i="2"/>
  <c r="T659" i="2"/>
  <c r="T555" i="2"/>
  <c r="T455" i="2"/>
  <c r="T356" i="2"/>
  <c r="T208" i="2"/>
  <c r="T79" i="2"/>
  <c r="T902" i="2"/>
  <c r="T691" i="2"/>
  <c r="T398" i="2"/>
  <c r="T883" i="2"/>
  <c r="T593" i="2"/>
  <c r="T115" i="2"/>
  <c r="T728" i="2"/>
  <c r="T103" i="2"/>
  <c r="T998" i="2"/>
  <c r="T934" i="2"/>
  <c r="T872" i="2"/>
  <c r="T785" i="2"/>
  <c r="T720" i="2"/>
  <c r="T658" i="2"/>
  <c r="T554" i="2"/>
  <c r="T451" i="2"/>
  <c r="T355" i="2"/>
  <c r="T206" i="2"/>
  <c r="T77" i="2"/>
  <c r="T973" i="2"/>
  <c r="T761" i="2"/>
  <c r="T523" i="2"/>
  <c r="T164" i="2"/>
  <c r="T816" i="2"/>
  <c r="T263" i="2"/>
  <c r="T944" i="2"/>
  <c r="T668" i="2"/>
  <c r="T359" i="2"/>
  <c r="T358" i="2"/>
  <c r="T997" i="2"/>
  <c r="T932" i="2"/>
  <c r="T867" i="2"/>
  <c r="T784" i="2"/>
  <c r="T719" i="2"/>
  <c r="T656" i="2"/>
  <c r="T553" i="2"/>
  <c r="T446" i="2"/>
  <c r="T338" i="2"/>
  <c r="T205" i="2"/>
  <c r="T76" i="2"/>
  <c r="T590" i="2"/>
  <c r="T110" i="2"/>
  <c r="T481" i="2"/>
  <c r="T992" i="2"/>
  <c r="T928" i="2"/>
  <c r="T842" i="2"/>
  <c r="T783" i="2"/>
  <c r="T716" i="2"/>
  <c r="T626" i="2"/>
  <c r="T527" i="2"/>
  <c r="T437" i="2"/>
  <c r="T307" i="2"/>
  <c r="T175" i="2"/>
  <c r="T71" i="2"/>
  <c r="T745" i="2"/>
  <c r="T484" i="2"/>
  <c r="T815" i="2"/>
  <c r="T482" i="2"/>
  <c r="T245" i="2"/>
  <c r="T991" i="2"/>
  <c r="T912" i="2"/>
  <c r="T841" i="2"/>
  <c r="T782" i="2"/>
  <c r="T715" i="2"/>
  <c r="T625" i="2"/>
  <c r="T526" i="2"/>
  <c r="T436" i="2"/>
  <c r="T302" i="2"/>
  <c r="T167" i="2"/>
  <c r="T67" i="2"/>
  <c r="T835" i="2"/>
  <c r="T600" i="2"/>
  <c r="T271" i="2"/>
  <c r="T946" i="2"/>
  <c r="T670" i="2"/>
  <c r="T367" i="2"/>
  <c r="T881" i="2"/>
  <c r="T259" i="2"/>
  <c r="T941" i="2"/>
  <c r="T589" i="2"/>
  <c r="T974" i="2"/>
  <c r="T911" i="2"/>
  <c r="T839" i="2"/>
  <c r="T772" i="2"/>
  <c r="T698" i="2"/>
  <c r="T624" i="2"/>
  <c r="T524" i="2"/>
  <c r="T434" i="2"/>
  <c r="T295" i="2"/>
  <c r="T166" i="2"/>
  <c r="T53" i="2"/>
  <c r="T970" i="2"/>
  <c r="T905" i="2"/>
  <c r="T854" i="2"/>
  <c r="T812" i="2"/>
  <c r="T748" i="2"/>
  <c r="T697" i="2"/>
  <c r="T629" i="2"/>
  <c r="T569" i="2"/>
  <c r="T494" i="2"/>
  <c r="T403" i="2"/>
  <c r="T323" i="2"/>
  <c r="T227" i="2"/>
  <c r="T131" i="2"/>
  <c r="T35" i="2"/>
  <c r="T1004" i="2"/>
  <c r="T968" i="2"/>
  <c r="T904" i="2"/>
  <c r="T853" i="2"/>
  <c r="T806" i="2"/>
  <c r="T747" i="2"/>
  <c r="T696" i="2"/>
  <c r="T628" i="2"/>
  <c r="T566" i="2"/>
  <c r="T487" i="2"/>
  <c r="T401" i="2"/>
  <c r="T310" i="2"/>
  <c r="T211" i="2"/>
  <c r="T118" i="2"/>
  <c r="T17" i="2"/>
  <c r="T1003" i="2"/>
  <c r="T958" i="2"/>
  <c r="T903" i="2"/>
  <c r="T850" i="2"/>
  <c r="T790" i="2"/>
  <c r="T746" i="2"/>
  <c r="T695" i="2"/>
  <c r="T627" i="2"/>
  <c r="T560" i="2"/>
  <c r="T485" i="2"/>
  <c r="T400" i="2"/>
  <c r="T308" i="2"/>
  <c r="T209" i="2"/>
  <c r="C4" i="1"/>
  <c r="T22" i="2"/>
  <c r="T55" i="2"/>
  <c r="T86" i="2"/>
  <c r="T119" i="2"/>
  <c r="T151" i="2"/>
  <c r="T182" i="2"/>
  <c r="T215" i="2"/>
  <c r="T247" i="2"/>
  <c r="T278" i="2"/>
  <c r="T311" i="2"/>
  <c r="T343" i="2"/>
  <c r="T374" i="2"/>
  <c r="T407" i="2"/>
  <c r="T439" i="2"/>
  <c r="T470" i="2"/>
  <c r="T503" i="2"/>
  <c r="T530" i="2"/>
  <c r="T556" i="2"/>
  <c r="T583" i="2"/>
  <c r="T610" i="2"/>
  <c r="T634" i="2"/>
  <c r="T660" i="2"/>
  <c r="T683" i="2"/>
  <c r="T709" i="2"/>
  <c r="T730" i="2"/>
  <c r="T752" i="2"/>
  <c r="T776" i="2"/>
  <c r="T799" i="2"/>
  <c r="T819" i="2"/>
  <c r="T845" i="2"/>
  <c r="T868" i="2"/>
  <c r="T889" i="2"/>
  <c r="T915" i="2"/>
  <c r="T936" i="2"/>
  <c r="T959" i="2"/>
  <c r="T985" i="2"/>
  <c r="T1006" i="2"/>
  <c r="T29" i="2"/>
  <c r="T60" i="2"/>
  <c r="T95" i="2"/>
  <c r="T124" i="2"/>
  <c r="T158" i="2"/>
  <c r="T188" i="2"/>
  <c r="T223" i="2"/>
  <c r="T252" i="2"/>
  <c r="T287" i="2"/>
  <c r="T316" i="2"/>
  <c r="T350" i="2"/>
  <c r="T380" i="2"/>
  <c r="T415" i="2"/>
  <c r="T444" i="2"/>
  <c r="T479" i="2"/>
  <c r="T506" i="2"/>
  <c r="T536" i="2"/>
  <c r="T557" i="2"/>
  <c r="T587" i="2"/>
  <c r="T611" i="2"/>
  <c r="T639" i="2"/>
  <c r="T661" i="2"/>
  <c r="T685" i="2"/>
  <c r="T710" i="2"/>
  <c r="T731" i="2"/>
  <c r="T755" i="2"/>
  <c r="T778" i="2"/>
  <c r="T800" i="2"/>
  <c r="T824" i="2"/>
  <c r="T847" i="2"/>
  <c r="T869" i="2"/>
  <c r="T891" i="2"/>
  <c r="T916" i="2"/>
  <c r="T939" i="2"/>
  <c r="T961" i="2"/>
  <c r="T986" i="2"/>
  <c r="T1007" i="2"/>
  <c r="T32" i="2"/>
  <c r="T61" i="2"/>
  <c r="T96" i="2"/>
  <c r="T125" i="2"/>
  <c r="T160" i="2"/>
  <c r="T190" i="2"/>
  <c r="T224" i="2"/>
  <c r="T253" i="2"/>
  <c r="T288" i="2"/>
  <c r="T317" i="2"/>
  <c r="T352" i="2"/>
  <c r="T382" i="2"/>
  <c r="T416" i="2"/>
  <c r="T445" i="2"/>
  <c r="T480" i="2"/>
  <c r="T508" i="2"/>
  <c r="T538" i="2"/>
  <c r="T559" i="2"/>
  <c r="T588" i="2"/>
  <c r="T612" i="2"/>
  <c r="T640" i="2"/>
  <c r="T662" i="2"/>
  <c r="T686" i="2"/>
  <c r="T711" i="2"/>
  <c r="T732" i="2"/>
  <c r="T756" i="2"/>
  <c r="T781" i="2"/>
  <c r="T802" i="2"/>
  <c r="T826" i="2"/>
  <c r="T848" i="2"/>
  <c r="T871" i="2"/>
  <c r="T892" i="2"/>
  <c r="T917" i="2"/>
  <c r="T940" i="2"/>
  <c r="T962" i="2"/>
  <c r="T987" i="2"/>
  <c r="T1008" i="2"/>
  <c r="T34" i="2"/>
  <c r="T62" i="2"/>
  <c r="T97" i="2"/>
  <c r="T127" i="2"/>
  <c r="T161" i="2"/>
  <c r="T191" i="2"/>
  <c r="T226" i="2"/>
  <c r="T254" i="2"/>
  <c r="T289" i="2"/>
  <c r="T319" i="2"/>
  <c r="T353" i="2"/>
  <c r="T988" i="2"/>
  <c r="T955" i="2"/>
  <c r="T925" i="2"/>
  <c r="T899" i="2"/>
  <c r="T863" i="2"/>
  <c r="T832" i="2"/>
  <c r="T803" i="2"/>
  <c r="T769" i="2"/>
  <c r="T743" i="2"/>
  <c r="T712" i="2"/>
  <c r="T676" i="2"/>
  <c r="T646" i="2"/>
  <c r="T613" i="2"/>
  <c r="T575" i="2"/>
  <c r="T542" i="2"/>
  <c r="T509" i="2"/>
  <c r="T464" i="2"/>
  <c r="T421" i="2"/>
  <c r="T383" i="2"/>
  <c r="T335" i="2"/>
  <c r="T290" i="2"/>
  <c r="T239" i="2"/>
  <c r="T194" i="2"/>
  <c r="T143" i="2"/>
  <c r="T98" i="2"/>
  <c r="T1015" i="2"/>
  <c r="T979" i="2"/>
  <c r="T953" i="2"/>
  <c r="T922" i="2"/>
  <c r="T888" i="2"/>
  <c r="T859" i="2"/>
  <c r="T831" i="2"/>
  <c r="T797" i="2"/>
  <c r="T768" i="2"/>
  <c r="T739" i="2"/>
  <c r="T703" i="2"/>
  <c r="T675" i="2"/>
  <c r="T644" i="2"/>
  <c r="T608" i="2"/>
  <c r="T574" i="2"/>
  <c r="T541" i="2"/>
  <c r="T502" i="2"/>
  <c r="T463" i="2"/>
  <c r="T420" i="2"/>
  <c r="T373" i="2"/>
  <c r="T334" i="2"/>
  <c r="T275" i="2"/>
  <c r="T230" i="2"/>
  <c r="T181" i="2"/>
  <c r="T142" i="2"/>
  <c r="T83" i="2"/>
  <c r="T38" i="2"/>
  <c r="T1013" i="2"/>
  <c r="T977" i="2"/>
  <c r="T950" i="2"/>
  <c r="T920" i="2"/>
  <c r="T887" i="2"/>
  <c r="T857" i="2"/>
  <c r="T830" i="2"/>
  <c r="T796" i="2"/>
  <c r="T767" i="2"/>
  <c r="T737" i="2"/>
  <c r="T701" i="2"/>
  <c r="T674" i="2"/>
  <c r="T643" i="2"/>
  <c r="T604" i="2"/>
  <c r="T572" i="2"/>
  <c r="T540" i="2"/>
  <c r="T500" i="2"/>
  <c r="T461" i="2"/>
  <c r="T419" i="2"/>
  <c r="T372" i="2"/>
  <c r="T332" i="2"/>
  <c r="T274" i="2"/>
  <c r="T229" i="2"/>
  <c r="T180" i="2"/>
  <c r="T140" i="2"/>
  <c r="T82" i="2"/>
  <c r="T37" i="2"/>
  <c r="T652" i="2"/>
  <c r="T623" i="2"/>
  <c r="T579" i="2"/>
  <c r="T547" i="2"/>
  <c r="T517" i="2"/>
  <c r="T467" i="2"/>
  <c r="T431" i="2"/>
  <c r="T391" i="2"/>
  <c r="T337" i="2"/>
  <c r="T293" i="2"/>
  <c r="T244" i="2"/>
  <c r="T204" i="2"/>
  <c r="T145" i="2"/>
  <c r="T101" i="2"/>
  <c r="T52" i="2"/>
  <c r="T989" i="2"/>
  <c r="T956" i="2"/>
  <c r="T927" i="2"/>
  <c r="T900" i="2"/>
  <c r="T864" i="2"/>
  <c r="T833" i="2"/>
  <c r="T805" i="2"/>
  <c r="T771" i="2"/>
  <c r="T744" i="2"/>
  <c r="T713" i="2"/>
  <c r="T680" i="2"/>
  <c r="T647" i="2"/>
  <c r="T616" i="2"/>
  <c r="T576" i="2"/>
  <c r="T543" i="2"/>
  <c r="T514" i="2"/>
  <c r="T466" i="2"/>
  <c r="T422" i="2"/>
  <c r="T386" i="2"/>
  <c r="T336" i="2"/>
  <c r="T292" i="2"/>
  <c r="T242" i="2"/>
  <c r="T199" i="2"/>
  <c r="T144" i="2"/>
  <c r="T100" i="2"/>
  <c r="T50" i="2"/>
  <c r="T47" i="2"/>
  <c r="T1011" i="2"/>
  <c r="T975" i="2"/>
  <c r="T949" i="2"/>
  <c r="T919" i="2"/>
  <c r="T886" i="2"/>
  <c r="T855" i="2"/>
  <c r="T829" i="2"/>
  <c r="T795" i="2"/>
  <c r="T763" i="2"/>
  <c r="T733" i="2"/>
  <c r="T699" i="2"/>
  <c r="T673" i="2"/>
  <c r="T641" i="2"/>
  <c r="T603" i="2"/>
  <c r="T571" i="2"/>
  <c r="T539" i="2"/>
  <c r="T499" i="2"/>
  <c r="T460" i="2"/>
  <c r="T418" i="2"/>
  <c r="T371" i="2"/>
  <c r="T326" i="2"/>
  <c r="T272" i="2"/>
  <c r="T228" i="2"/>
  <c r="T179" i="2"/>
  <c r="T134" i="2"/>
  <c r="T80" i="2"/>
  <c r="T36" i="2"/>
  <c r="T18" i="2"/>
  <c r="T23" i="2"/>
  <c r="T40" i="2"/>
  <c r="T56" i="2"/>
  <c r="T72" i="2"/>
  <c r="T88" i="2"/>
  <c r="T104" i="2"/>
  <c r="T120" i="2"/>
  <c r="T136" i="2"/>
  <c r="T152" i="2"/>
  <c r="T168" i="2"/>
  <c r="T184" i="2"/>
  <c r="T200" i="2"/>
  <c r="T216" i="2"/>
  <c r="T232" i="2"/>
  <c r="T248" i="2"/>
  <c r="T264" i="2"/>
  <c r="T280" i="2"/>
  <c r="T296" i="2"/>
  <c r="T312" i="2"/>
  <c r="T328" i="2"/>
  <c r="T344" i="2"/>
  <c r="T360" i="2"/>
  <c r="T376" i="2"/>
  <c r="T392" i="2"/>
  <c r="T408" i="2"/>
  <c r="T424" i="2"/>
  <c r="T440" i="2"/>
  <c r="T456" i="2"/>
  <c r="T472" i="2"/>
  <c r="T488" i="2"/>
  <c r="T504" i="2"/>
  <c r="T519" i="2"/>
  <c r="T533" i="2"/>
  <c r="T548" i="2"/>
  <c r="T563" i="2"/>
  <c r="T577" i="2"/>
  <c r="T591" i="2"/>
  <c r="T605" i="2"/>
  <c r="T620" i="2"/>
  <c r="T635" i="2"/>
  <c r="T649" i="2"/>
  <c r="T663" i="2"/>
  <c r="T677" i="2"/>
  <c r="T692" i="2"/>
  <c r="T707" i="2"/>
  <c r="T721" i="2"/>
  <c r="T735" i="2"/>
  <c r="T749" i="2"/>
  <c r="T764" i="2"/>
  <c r="T779" i="2"/>
  <c r="T793" i="2"/>
  <c r="T807" i="2"/>
  <c r="T821" i="2"/>
  <c r="T836" i="2"/>
  <c r="T851" i="2"/>
  <c r="T865" i="2"/>
  <c r="T879" i="2"/>
  <c r="T893" i="2"/>
  <c r="T908" i="2"/>
  <c r="T923" i="2"/>
  <c r="T937" i="2"/>
  <c r="T951" i="2"/>
  <c r="T965" i="2"/>
  <c r="T980" i="2"/>
  <c r="T995" i="2"/>
  <c r="T1009" i="2"/>
  <c r="T43" i="2"/>
  <c r="T59" i="2"/>
  <c r="T74" i="2"/>
  <c r="T91" i="2"/>
  <c r="T122" i="2"/>
  <c r="T170" i="2"/>
  <c r="T218" i="2"/>
  <c r="T266" i="2"/>
  <c r="T331" i="2"/>
  <c r="T395" i="2"/>
  <c r="T458" i="2"/>
  <c r="T24" i="2"/>
  <c r="T41" i="2"/>
  <c r="T58" i="2"/>
  <c r="T73" i="2"/>
  <c r="T89" i="2"/>
  <c r="T106" i="2"/>
  <c r="T121" i="2"/>
  <c r="T137" i="2"/>
  <c r="T154" i="2"/>
  <c r="T169" i="2"/>
  <c r="T185" i="2"/>
  <c r="T202" i="2"/>
  <c r="T217" i="2"/>
  <c r="T233" i="2"/>
  <c r="T250" i="2"/>
  <c r="T265" i="2"/>
  <c r="T281" i="2"/>
  <c r="T298" i="2"/>
  <c r="T313" i="2"/>
  <c r="T329" i="2"/>
  <c r="T346" i="2"/>
  <c r="T361" i="2"/>
  <c r="T377" i="2"/>
  <c r="T394" i="2"/>
  <c r="T409" i="2"/>
  <c r="T425" i="2"/>
  <c r="T442" i="2"/>
  <c r="T457" i="2"/>
  <c r="T473" i="2"/>
  <c r="T490" i="2"/>
  <c r="T505" i="2"/>
  <c r="T520" i="2"/>
  <c r="T535" i="2"/>
  <c r="T550" i="2"/>
  <c r="T564" i="2"/>
  <c r="T578" i="2"/>
  <c r="T592" i="2"/>
  <c r="T607" i="2"/>
  <c r="T622" i="2"/>
  <c r="T636" i="2"/>
  <c r="T650" i="2"/>
  <c r="T664" i="2"/>
  <c r="T679" i="2"/>
  <c r="T694" i="2"/>
  <c r="T708" i="2"/>
  <c r="T722" i="2"/>
  <c r="T736" i="2"/>
  <c r="T751" i="2"/>
  <c r="T766" i="2"/>
  <c r="T780" i="2"/>
  <c r="T794" i="2"/>
  <c r="T808" i="2"/>
  <c r="T823" i="2"/>
  <c r="T838" i="2"/>
  <c r="T852" i="2"/>
  <c r="T866" i="2"/>
  <c r="T880" i="2"/>
  <c r="T895" i="2"/>
  <c r="T910" i="2"/>
  <c r="T924" i="2"/>
  <c r="T938" i="2"/>
  <c r="T952" i="2"/>
  <c r="T967" i="2"/>
  <c r="T982" i="2"/>
  <c r="T996" i="2"/>
  <c r="T1010" i="2"/>
  <c r="T25" i="2"/>
  <c r="T107" i="2"/>
  <c r="T139" i="2"/>
  <c r="T155" i="2"/>
  <c r="T187" i="2"/>
  <c r="T203" i="2"/>
  <c r="T235" i="2"/>
  <c r="T251" i="2"/>
  <c r="T283" i="2"/>
  <c r="T299" i="2"/>
  <c r="T314" i="2"/>
  <c r="T347" i="2"/>
  <c r="T362" i="2"/>
  <c r="T379" i="2"/>
  <c r="T410" i="2"/>
  <c r="T427" i="2"/>
  <c r="T443" i="2"/>
  <c r="T475" i="2"/>
  <c r="T491" i="2"/>
  <c r="T1000" i="2"/>
  <c r="T984" i="2"/>
  <c r="T964" i="2"/>
  <c r="T948" i="2"/>
  <c r="T931" i="2"/>
  <c r="T914" i="2"/>
  <c r="T898" i="2"/>
  <c r="T878" i="2"/>
  <c r="T862" i="2"/>
  <c r="T844" i="2"/>
  <c r="T828" i="2"/>
  <c r="T811" i="2"/>
  <c r="T792" i="2"/>
  <c r="T775" i="2"/>
  <c r="T758" i="2"/>
  <c r="T742" i="2"/>
  <c r="T724" i="2"/>
  <c r="T706" i="2"/>
  <c r="T688" i="2"/>
  <c r="T672" i="2"/>
  <c r="T655" i="2"/>
  <c r="T638" i="2"/>
  <c r="T619" i="2"/>
  <c r="T602" i="2"/>
  <c r="T586" i="2"/>
  <c r="T568" i="2"/>
  <c r="T552" i="2"/>
  <c r="T532" i="2"/>
  <c r="T516" i="2"/>
  <c r="T497" i="2"/>
  <c r="T478" i="2"/>
  <c r="T454" i="2"/>
  <c r="T433" i="2"/>
  <c r="T413" i="2"/>
  <c r="T389" i="2"/>
  <c r="T370" i="2"/>
  <c r="T349" i="2"/>
  <c r="T325" i="2"/>
  <c r="T305" i="2"/>
  <c r="T286" i="2"/>
  <c r="T262" i="2"/>
  <c r="T241" i="2"/>
  <c r="T221" i="2"/>
  <c r="T197" i="2"/>
  <c r="T178" i="2"/>
  <c r="T157" i="2"/>
  <c r="T133" i="2"/>
  <c r="T113" i="2"/>
  <c r="T94" i="2"/>
  <c r="T70" i="2"/>
  <c r="T49" i="2"/>
  <c r="T28" i="2"/>
  <c r="T1016" i="2"/>
  <c r="T999" i="2"/>
  <c r="T983" i="2"/>
  <c r="T963" i="2"/>
  <c r="T947" i="2"/>
  <c r="T929" i="2"/>
  <c r="T913" i="2"/>
  <c r="T896" i="2"/>
  <c r="T877" i="2"/>
  <c r="T860" i="2"/>
  <c r="T843" i="2"/>
  <c r="T827" i="2"/>
  <c r="T809" i="2"/>
  <c r="T791" i="2"/>
  <c r="T773" i="2"/>
  <c r="T757" i="2"/>
  <c r="T740" i="2"/>
  <c r="T723" i="2"/>
  <c r="T704" i="2"/>
  <c r="T687" i="2"/>
  <c r="T671" i="2"/>
  <c r="T653" i="2"/>
  <c r="T637" i="2"/>
  <c r="T617" i="2"/>
  <c r="T601" i="2"/>
  <c r="T584" i="2"/>
  <c r="T567" i="2"/>
  <c r="T551" i="2"/>
  <c r="T531" i="2"/>
  <c r="T515" i="2"/>
  <c r="T496" i="2"/>
  <c r="T476" i="2"/>
  <c r="T452" i="2"/>
  <c r="T432" i="2"/>
  <c r="T412" i="2"/>
  <c r="T388" i="2"/>
  <c r="T368" i="2"/>
  <c r="T348" i="2"/>
  <c r="T324" i="2"/>
  <c r="T304" i="2"/>
  <c r="T284" i="2"/>
  <c r="T260" i="2"/>
  <c r="T240" i="2"/>
  <c r="T220" i="2"/>
  <c r="T196" i="2"/>
  <c r="T176" i="2"/>
  <c r="T156" i="2"/>
  <c r="T132" i="2"/>
  <c r="T112" i="2"/>
  <c r="T92" i="2"/>
  <c r="T68" i="2"/>
  <c r="T48" i="2"/>
  <c r="T26" i="2"/>
  <c r="T651" i="2"/>
  <c r="T632" i="2"/>
  <c r="T615" i="2"/>
  <c r="T599" i="2"/>
  <c r="T581" i="2"/>
  <c r="T565" i="2"/>
  <c r="T545" i="2"/>
  <c r="T529" i="2"/>
  <c r="T512" i="2"/>
  <c r="T493" i="2"/>
  <c r="T469" i="2"/>
  <c r="T449" i="2"/>
  <c r="T430" i="2"/>
  <c r="T406" i="2"/>
  <c r="T385" i="2"/>
  <c r="T365" i="2"/>
  <c r="T341" i="2"/>
  <c r="T322" i="2"/>
  <c r="T301" i="2"/>
  <c r="T277" i="2"/>
  <c r="T257" i="2"/>
  <c r="T238" i="2"/>
  <c r="T214" i="2"/>
  <c r="T193" i="2"/>
  <c r="T173" i="2"/>
  <c r="T149" i="2"/>
  <c r="T130" i="2"/>
  <c r="T109" i="2"/>
  <c r="T85" i="2"/>
  <c r="T65" i="2"/>
  <c r="T46" i="2"/>
  <c r="T20" i="2"/>
  <c r="T1012" i="2"/>
  <c r="T994" i="2"/>
  <c r="T976" i="2"/>
  <c r="T960" i="2"/>
  <c r="T943" i="2"/>
  <c r="T926" i="2"/>
  <c r="T907" i="2"/>
  <c r="T890" i="2"/>
  <c r="T874" i="2"/>
  <c r="T856" i="2"/>
  <c r="T840" i="2"/>
  <c r="T820" i="2"/>
  <c r="T804" i="2"/>
  <c r="T787" i="2"/>
  <c r="T770" i="2"/>
  <c r="T754" i="2"/>
  <c r="T734" i="2"/>
  <c r="T718" i="2"/>
  <c r="T700" i="2"/>
  <c r="T684" i="2"/>
  <c r="T667" i="2"/>
  <c r="T648" i="2"/>
  <c r="T631" i="2"/>
  <c r="T614" i="2"/>
  <c r="T598" i="2"/>
  <c r="T580" i="2"/>
  <c r="T562" i="2"/>
  <c r="T544" i="2"/>
  <c r="T528" i="2"/>
  <c r="T511" i="2"/>
  <c r="T492" i="2"/>
  <c r="T468" i="2"/>
  <c r="T448" i="2"/>
  <c r="T428" i="2"/>
  <c r="T404" i="2"/>
  <c r="T384" i="2"/>
  <c r="T364" i="2"/>
  <c r="T340" i="2"/>
  <c r="T320" i="2"/>
  <c r="T300" i="2"/>
  <c r="T276" i="2"/>
  <c r="T256" i="2"/>
  <c r="T236" i="2"/>
  <c r="T212" i="2"/>
  <c r="T192" i="2"/>
  <c r="T172" i="2"/>
  <c r="T148" i="2"/>
  <c r="T128" i="2"/>
  <c r="T108" i="2"/>
  <c r="T84" i="2"/>
  <c r="T64" i="2"/>
  <c r="T44" i="2"/>
  <c r="T19" i="2"/>
  <c r="T507" i="2"/>
  <c r="T495" i="2"/>
  <c r="T483" i="2"/>
  <c r="T471" i="2"/>
  <c r="T459" i="2"/>
  <c r="T447" i="2"/>
  <c r="T435" i="2"/>
  <c r="T423" i="2"/>
  <c r="T411" i="2"/>
  <c r="T399" i="2"/>
  <c r="T387" i="2"/>
  <c r="T375" i="2"/>
  <c r="T363" i="2"/>
  <c r="T351" i="2"/>
  <c r="T339" i="2"/>
  <c r="T327" i="2"/>
  <c r="T315" i="2"/>
  <c r="T303" i="2"/>
  <c r="T291" i="2"/>
  <c r="T279" i="2"/>
  <c r="T267" i="2"/>
  <c r="T255" i="2"/>
  <c r="T243" i="2"/>
  <c r="T231" i="2"/>
  <c r="T219" i="2"/>
  <c r="T207" i="2"/>
  <c r="T195" i="2"/>
  <c r="T183" i="2"/>
  <c r="T171" i="2"/>
  <c r="T159" i="2"/>
  <c r="T147" i="2"/>
  <c r="T135" i="2"/>
  <c r="T123" i="2"/>
  <c r="T111" i="2"/>
  <c r="T99" i="2"/>
  <c r="T87" i="2"/>
  <c r="T75" i="2"/>
  <c r="T63" i="2"/>
  <c r="T51" i="2"/>
  <c r="T39" i="2"/>
  <c r="T27" i="2"/>
  <c r="T1005" i="2"/>
  <c r="T993" i="2"/>
  <c r="T981" i="2"/>
  <c r="T969" i="2"/>
  <c r="T957" i="2"/>
  <c r="T945" i="2"/>
  <c r="T933" i="2"/>
  <c r="T921" i="2"/>
  <c r="T909" i="2"/>
  <c r="T897" i="2"/>
  <c r="T885" i="2"/>
  <c r="T873" i="2"/>
  <c r="T861" i="2"/>
  <c r="T849" i="2"/>
  <c r="T837" i="2"/>
  <c r="T825" i="2"/>
  <c r="T813" i="2"/>
  <c r="T801" i="2"/>
  <c r="T789" i="2"/>
  <c r="T777" i="2"/>
  <c r="T765" i="2"/>
  <c r="T753" i="2"/>
  <c r="T741" i="2"/>
  <c r="T729" i="2"/>
  <c r="T717" i="2"/>
  <c r="T705" i="2"/>
  <c r="T693" i="2"/>
  <c r="T681" i="2"/>
  <c r="T669" i="2"/>
  <c r="T657" i="2"/>
  <c r="T645" i="2"/>
  <c r="T633" i="2"/>
  <c r="T621" i="2"/>
  <c r="T609" i="2"/>
  <c r="T597" i="2"/>
  <c r="T585" i="2"/>
  <c r="T573" i="2"/>
  <c r="T561" i="2"/>
  <c r="T549" i="2"/>
  <c r="T537" i="2"/>
  <c r="T525" i="2"/>
  <c r="T513" i="2"/>
  <c r="T501" i="2"/>
  <c r="T489" i="2"/>
  <c r="T477" i="2"/>
  <c r="T465" i="2"/>
  <c r="T453" i="2"/>
  <c r="T441" i="2"/>
  <c r="T429" i="2"/>
  <c r="T417" i="2"/>
  <c r="T405" i="2"/>
  <c r="T393" i="2"/>
  <c r="T381" i="2"/>
  <c r="T369" i="2"/>
  <c r="T357" i="2"/>
  <c r="T345" i="2"/>
  <c r="T333" i="2"/>
  <c r="T321" i="2"/>
  <c r="T309" i="2"/>
  <c r="T297" i="2"/>
  <c r="T285" i="2"/>
  <c r="T273" i="2"/>
  <c r="T261" i="2"/>
  <c r="T249" i="2"/>
  <c r="T237" i="2"/>
  <c r="T225" i="2"/>
  <c r="T213" i="2"/>
  <c r="T201" i="2"/>
  <c r="T189" i="2"/>
  <c r="T177" i="2"/>
  <c r="T165" i="2"/>
  <c r="T153" i="2"/>
  <c r="T141" i="2"/>
  <c r="T129" i="2"/>
  <c r="T117" i="2"/>
  <c r="T105" i="2"/>
  <c r="T93" i="2"/>
  <c r="T81" i="2"/>
  <c r="T69" i="2"/>
  <c r="T57" i="2"/>
  <c r="T45" i="2"/>
  <c r="T33" i="2"/>
  <c r="T21" i="2"/>
  <c r="T31" i="2"/>
  <c r="T1014" i="2"/>
  <c r="T1002" i="2"/>
  <c r="T990" i="2"/>
  <c r="T978" i="2"/>
  <c r="T966" i="2"/>
  <c r="T954" i="2"/>
  <c r="T942" i="2"/>
  <c r="T930" i="2"/>
  <c r="T918" i="2"/>
  <c r="T906" i="2"/>
  <c r="T894" i="2"/>
  <c r="T882" i="2"/>
  <c r="T870" i="2"/>
  <c r="T858" i="2"/>
  <c r="T846" i="2"/>
  <c r="T834" i="2"/>
  <c r="T822" i="2"/>
  <c r="T810" i="2"/>
  <c r="T798" i="2"/>
  <c r="T786" i="2"/>
  <c r="T774" i="2"/>
  <c r="T762" i="2"/>
  <c r="T750" i="2"/>
  <c r="T738" i="2"/>
  <c r="T726" i="2"/>
  <c r="T714" i="2"/>
  <c r="T702" i="2"/>
  <c r="T690" i="2"/>
  <c r="T678" i="2"/>
  <c r="T666" i="2"/>
  <c r="T654" i="2"/>
  <c r="T642" i="2"/>
  <c r="T630" i="2"/>
  <c r="T618" i="2"/>
  <c r="T606" i="2"/>
  <c r="T594" i="2"/>
  <c r="T582" i="2"/>
  <c r="T570" i="2"/>
  <c r="T558" i="2"/>
  <c r="T546" i="2"/>
  <c r="T534" i="2"/>
  <c r="T522" i="2"/>
  <c r="T510" i="2"/>
  <c r="T498" i="2"/>
  <c r="T486" i="2"/>
  <c r="T474" i="2"/>
  <c r="T462" i="2"/>
  <c r="T450" i="2"/>
  <c r="T438" i="2"/>
  <c r="T426" i="2"/>
  <c r="T414" i="2"/>
  <c r="T402" i="2"/>
  <c r="T390" i="2"/>
  <c r="T378" i="2"/>
  <c r="T366" i="2"/>
  <c r="T354" i="2"/>
  <c r="T342" i="2"/>
  <c r="T330" i="2"/>
  <c r="T318" i="2"/>
  <c r="T306" i="2"/>
  <c r="T294" i="2"/>
  <c r="T282" i="2"/>
  <c r="T270" i="2"/>
  <c r="T258" i="2"/>
  <c r="T246" i="2"/>
  <c r="T234" i="2"/>
  <c r="T222" i="2"/>
  <c r="T210" i="2"/>
  <c r="T198" i="2"/>
  <c r="T186" i="2"/>
  <c r="T174" i="2"/>
  <c r="T162" i="2"/>
  <c r="T150" i="2"/>
  <c r="T138" i="2"/>
  <c r="T126" i="2"/>
  <c r="T114" i="2"/>
  <c r="T102" i="2"/>
  <c r="T90" i="2"/>
  <c r="T78" i="2"/>
  <c r="T66" i="2"/>
  <c r="T54" i="2"/>
  <c r="T42" i="2"/>
  <c r="T30" i="2"/>
  <c r="B15" i="1"/>
  <c r="B16" i="1"/>
  <c r="B17" i="1"/>
  <c r="AF7" i="2" l="1"/>
  <c r="P73" i="2" s="1"/>
  <c r="J18" i="1"/>
  <c r="F14" i="1"/>
  <c r="J14" i="1" s="1"/>
  <c r="B14" i="1"/>
  <c r="B3" i="1"/>
  <c r="P446" i="2" l="1"/>
  <c r="P429" i="2"/>
  <c r="P422" i="2"/>
  <c r="P325" i="2"/>
  <c r="P820" i="2"/>
  <c r="P818" i="2"/>
  <c r="P721" i="2"/>
  <c r="P720" i="2"/>
  <c r="P718" i="2"/>
  <c r="P447" i="2"/>
  <c r="P717" i="2"/>
  <c r="P979" i="2"/>
  <c r="P314" i="2"/>
  <c r="P604" i="2"/>
  <c r="P602" i="2"/>
  <c r="P959" i="2"/>
  <c r="P556" i="2"/>
  <c r="P191" i="2"/>
  <c r="P862" i="2"/>
  <c r="P555" i="2"/>
  <c r="P146" i="2"/>
  <c r="P316" i="2"/>
  <c r="P607" i="2"/>
  <c r="P972" i="2"/>
  <c r="P302" i="2"/>
  <c r="P971" i="2"/>
  <c r="P192" i="2"/>
  <c r="P861" i="2"/>
  <c r="P480" i="2"/>
  <c r="P145" i="2"/>
  <c r="P927" i="2"/>
  <c r="P706" i="2"/>
  <c r="P144" i="2"/>
  <c r="P266" i="2"/>
  <c r="P925" i="2"/>
  <c r="P814" i="2"/>
  <c r="P672" i="2"/>
  <c r="P543" i="2"/>
  <c r="P381" i="2"/>
  <c r="P265" i="2"/>
  <c r="P141" i="2"/>
  <c r="P817" i="2"/>
  <c r="P267" i="2"/>
  <c r="P926" i="2"/>
  <c r="P816" i="2"/>
  <c r="P674" i="2"/>
  <c r="P142" i="2"/>
  <c r="P923" i="2"/>
  <c r="P775" i="2"/>
  <c r="P657" i="2"/>
  <c r="P532" i="2"/>
  <c r="P379" i="2"/>
  <c r="P263" i="2"/>
  <c r="P93" i="2"/>
  <c r="P421" i="2"/>
  <c r="P913" i="2"/>
  <c r="P772" i="2"/>
  <c r="P652" i="2"/>
  <c r="P496" i="2"/>
  <c r="P376" i="2"/>
  <c r="P251" i="2"/>
  <c r="P91" i="2"/>
  <c r="P547" i="2"/>
  <c r="P880" i="2"/>
  <c r="P765" i="2"/>
  <c r="P651" i="2"/>
  <c r="P495" i="2"/>
  <c r="P374" i="2"/>
  <c r="P218" i="2"/>
  <c r="P70" i="2"/>
  <c r="P879" i="2"/>
  <c r="P763" i="2"/>
  <c r="P610" i="2"/>
  <c r="P494" i="2"/>
  <c r="P371" i="2"/>
  <c r="P217" i="2"/>
  <c r="P67" i="2"/>
  <c r="P983" i="2"/>
  <c r="P863" i="2"/>
  <c r="P753" i="2"/>
  <c r="P609" i="2"/>
  <c r="P493" i="2"/>
  <c r="P326" i="2"/>
  <c r="P196" i="2"/>
  <c r="P63" i="2"/>
  <c r="P994" i="2"/>
  <c r="P934" i="2"/>
  <c r="P887" i="2"/>
  <c r="P831" i="2"/>
  <c r="P784" i="2"/>
  <c r="P724" i="2"/>
  <c r="P679" i="2"/>
  <c r="P624" i="2"/>
  <c r="P573" i="2"/>
  <c r="P505" i="2"/>
  <c r="P454" i="2"/>
  <c r="P395" i="2"/>
  <c r="P340" i="2"/>
  <c r="P274" i="2"/>
  <c r="P223" i="2"/>
  <c r="P163" i="2"/>
  <c r="P95" i="2"/>
  <c r="P993" i="2"/>
  <c r="P931" i="2"/>
  <c r="P883" i="2"/>
  <c r="P830" i="2"/>
  <c r="P783" i="2"/>
  <c r="P722" i="2"/>
  <c r="P676" i="2"/>
  <c r="P622" i="2"/>
  <c r="P571" i="2"/>
  <c r="P499" i="2"/>
  <c r="P451" i="2"/>
  <c r="P391" i="2"/>
  <c r="P338" i="2"/>
  <c r="P268" i="2"/>
  <c r="P220" i="2"/>
  <c r="P148" i="2"/>
  <c r="P94" i="2"/>
  <c r="P1003" i="2"/>
  <c r="P957" i="2"/>
  <c r="P901" i="2"/>
  <c r="P856" i="2"/>
  <c r="P794" i="2"/>
  <c r="P747" i="2"/>
  <c r="P695" i="2"/>
  <c r="P649" i="2"/>
  <c r="P580" i="2"/>
  <c r="P529" i="2"/>
  <c r="P470" i="2"/>
  <c r="P418" i="2"/>
  <c r="P350" i="2"/>
  <c r="P300" i="2"/>
  <c r="P240" i="2"/>
  <c r="P189" i="2"/>
  <c r="P112" i="2"/>
  <c r="P59" i="2"/>
  <c r="P958" i="2"/>
  <c r="P813" i="2"/>
  <c r="P705" i="2"/>
  <c r="P479" i="2"/>
  <c r="P134" i="2"/>
  <c r="P998" i="2"/>
  <c r="P955" i="2"/>
  <c r="P899" i="2"/>
  <c r="P854" i="2"/>
  <c r="P793" i="2"/>
  <c r="P746" i="2"/>
  <c r="P691" i="2"/>
  <c r="P647" i="2"/>
  <c r="P576" i="2"/>
  <c r="P528" i="2"/>
  <c r="P467" i="2"/>
  <c r="P417" i="2"/>
  <c r="P347" i="2"/>
  <c r="P299" i="2"/>
  <c r="P238" i="2"/>
  <c r="P187" i="2"/>
  <c r="P111" i="2"/>
  <c r="P48" i="2"/>
  <c r="P912" i="2"/>
  <c r="P748" i="2"/>
  <c r="P601" i="2"/>
  <c r="P530" i="2"/>
  <c r="P370" i="2"/>
  <c r="P301" i="2"/>
  <c r="P250" i="2"/>
  <c r="P62" i="2"/>
  <c r="P997" i="2"/>
  <c r="P952" i="2"/>
  <c r="P890" i="2"/>
  <c r="P843" i="2"/>
  <c r="P791" i="2"/>
  <c r="P745" i="2"/>
  <c r="P684" i="2"/>
  <c r="P635" i="2"/>
  <c r="P575" i="2"/>
  <c r="P526" i="2"/>
  <c r="P457" i="2"/>
  <c r="P403" i="2"/>
  <c r="P346" i="2"/>
  <c r="P295" i="2"/>
  <c r="P226" i="2"/>
  <c r="P172" i="2"/>
  <c r="P110" i="2"/>
  <c r="P46" i="2"/>
  <c r="P859" i="2"/>
  <c r="P650" i="2"/>
  <c r="P419" i="2"/>
  <c r="P190" i="2"/>
  <c r="P995" i="2"/>
  <c r="P950" i="2"/>
  <c r="P889" i="2"/>
  <c r="P842" i="2"/>
  <c r="P787" i="2"/>
  <c r="P743" i="2"/>
  <c r="P683" i="2"/>
  <c r="P634" i="2"/>
  <c r="P574" i="2"/>
  <c r="P525" i="2"/>
  <c r="P455" i="2"/>
  <c r="P400" i="2"/>
  <c r="P343" i="2"/>
  <c r="P292" i="2"/>
  <c r="P225" i="2"/>
  <c r="P171" i="2"/>
  <c r="P96" i="2"/>
  <c r="P45" i="2"/>
  <c r="P910" i="2"/>
  <c r="P88" i="2"/>
  <c r="P22" i="2"/>
  <c r="P40" i="2"/>
  <c r="P60" i="2"/>
  <c r="P79" i="2"/>
  <c r="P97" i="2"/>
  <c r="P118" i="2"/>
  <c r="P136" i="2"/>
  <c r="P156" i="2"/>
  <c r="P175" i="2"/>
  <c r="P193" i="2"/>
  <c r="P214" i="2"/>
  <c r="P232" i="2"/>
  <c r="P252" i="2"/>
  <c r="P271" i="2"/>
  <c r="P289" i="2"/>
  <c r="P310" i="2"/>
  <c r="P328" i="2"/>
  <c r="P348" i="2"/>
  <c r="P367" i="2"/>
  <c r="P385" i="2"/>
  <c r="P406" i="2"/>
  <c r="P424" i="2"/>
  <c r="P444" i="2"/>
  <c r="P463" i="2"/>
  <c r="P481" i="2"/>
  <c r="P502" i="2"/>
  <c r="P520" i="2"/>
  <c r="P540" i="2"/>
  <c r="P559" i="2"/>
  <c r="P577" i="2"/>
  <c r="P598" i="2"/>
  <c r="P616" i="2"/>
  <c r="P636" i="2"/>
  <c r="P655" i="2"/>
  <c r="P673" i="2"/>
  <c r="P694" i="2"/>
  <c r="P712" i="2"/>
  <c r="P732" i="2"/>
  <c r="P751" i="2"/>
  <c r="P769" i="2"/>
  <c r="P790" i="2"/>
  <c r="P808" i="2"/>
  <c r="P828" i="2"/>
  <c r="P847" i="2"/>
  <c r="P865" i="2"/>
  <c r="P886" i="2"/>
  <c r="P904" i="2"/>
  <c r="P924" i="2"/>
  <c r="P943" i="2"/>
  <c r="P961" i="2"/>
  <c r="P982" i="2"/>
  <c r="P1000" i="2"/>
  <c r="P23" i="2"/>
  <c r="P43" i="2"/>
  <c r="P61" i="2"/>
  <c r="P81" i="2"/>
  <c r="P98" i="2"/>
  <c r="P119" i="2"/>
  <c r="P139" i="2"/>
  <c r="P157" i="2"/>
  <c r="P177" i="2"/>
  <c r="P194" i="2"/>
  <c r="P215" i="2"/>
  <c r="P235" i="2"/>
  <c r="P253" i="2"/>
  <c r="P273" i="2"/>
  <c r="P290" i="2"/>
  <c r="P311" i="2"/>
  <c r="P331" i="2"/>
  <c r="P349" i="2"/>
  <c r="P369" i="2"/>
  <c r="P386" i="2"/>
  <c r="P407" i="2"/>
  <c r="P427" i="2"/>
  <c r="P445" i="2"/>
  <c r="P465" i="2"/>
  <c r="P482" i="2"/>
  <c r="P503" i="2"/>
  <c r="P523" i="2"/>
  <c r="P541" i="2"/>
  <c r="P561" i="2"/>
  <c r="P578" i="2"/>
  <c r="P599" i="2"/>
  <c r="P619" i="2"/>
  <c r="P637" i="2"/>
  <c r="P27" i="2"/>
  <c r="P47" i="2"/>
  <c r="P64" i="2"/>
  <c r="P85" i="2"/>
  <c r="P106" i="2"/>
  <c r="P123" i="2"/>
  <c r="P143" i="2"/>
  <c r="P160" i="2"/>
  <c r="P181" i="2"/>
  <c r="P202" i="2"/>
  <c r="P219" i="2"/>
  <c r="P239" i="2"/>
  <c r="P256" i="2"/>
  <c r="P277" i="2"/>
  <c r="P298" i="2"/>
  <c r="P315" i="2"/>
  <c r="P335" i="2"/>
  <c r="P352" i="2"/>
  <c r="P373" i="2"/>
  <c r="P394" i="2"/>
  <c r="P411" i="2"/>
  <c r="P431" i="2"/>
  <c r="P448" i="2"/>
  <c r="P469" i="2"/>
  <c r="P490" i="2"/>
  <c r="P507" i="2"/>
  <c r="P527" i="2"/>
  <c r="P544" i="2"/>
  <c r="P565" i="2"/>
  <c r="P586" i="2"/>
  <c r="P603" i="2"/>
  <c r="P623" i="2"/>
  <c r="P640" i="2"/>
  <c r="P661" i="2"/>
  <c r="P682" i="2"/>
  <c r="P699" i="2"/>
  <c r="P719" i="2"/>
  <c r="P736" i="2"/>
  <c r="P757" i="2"/>
  <c r="P778" i="2"/>
  <c r="P795" i="2"/>
  <c r="P815" i="2"/>
  <c r="P832" i="2"/>
  <c r="P853" i="2"/>
  <c r="P874" i="2"/>
  <c r="P891" i="2"/>
  <c r="P911" i="2"/>
  <c r="P928" i="2"/>
  <c r="P949" i="2"/>
  <c r="P970" i="2"/>
  <c r="P987" i="2"/>
  <c r="P1007" i="2"/>
  <c r="P25" i="2"/>
  <c r="P49" i="2"/>
  <c r="P74" i="2"/>
  <c r="P100" i="2"/>
  <c r="P127" i="2"/>
  <c r="P151" i="2"/>
  <c r="P178" i="2"/>
  <c r="P204" i="2"/>
  <c r="P227" i="2"/>
  <c r="P254" i="2"/>
  <c r="P280" i="2"/>
  <c r="P303" i="2"/>
  <c r="P333" i="2"/>
  <c r="P358" i="2"/>
  <c r="P382" i="2"/>
  <c r="P409" i="2"/>
  <c r="P433" i="2"/>
  <c r="P458" i="2"/>
  <c r="P484" i="2"/>
  <c r="P511" i="2"/>
  <c r="P535" i="2"/>
  <c r="P562" i="2"/>
  <c r="P588" i="2"/>
  <c r="P611" i="2"/>
  <c r="P638" i="2"/>
  <c r="P662" i="2"/>
  <c r="P685" i="2"/>
  <c r="P707" i="2"/>
  <c r="P731" i="2"/>
  <c r="P754" i="2"/>
  <c r="P779" i="2"/>
  <c r="P801" i="2"/>
  <c r="P823" i="2"/>
  <c r="P844" i="2"/>
  <c r="P868" i="2"/>
  <c r="P892" i="2"/>
  <c r="P914" i="2"/>
  <c r="P938" i="2"/>
  <c r="P960" i="2"/>
  <c r="P985" i="2"/>
  <c r="P1008" i="2"/>
  <c r="P26" i="2"/>
  <c r="P50" i="2"/>
  <c r="P75" i="2"/>
  <c r="P103" i="2"/>
  <c r="P129" i="2"/>
  <c r="P154" i="2"/>
  <c r="P179" i="2"/>
  <c r="P205" i="2"/>
  <c r="P229" i="2"/>
  <c r="P255" i="2"/>
  <c r="P283" i="2"/>
  <c r="P304" i="2"/>
  <c r="P334" i="2"/>
  <c r="P359" i="2"/>
  <c r="P383" i="2"/>
  <c r="P410" i="2"/>
  <c r="P434" i="2"/>
  <c r="P459" i="2"/>
  <c r="P487" i="2"/>
  <c r="P513" i="2"/>
  <c r="P538" i="2"/>
  <c r="P563" i="2"/>
  <c r="P589" i="2"/>
  <c r="P613" i="2"/>
  <c r="P639" i="2"/>
  <c r="P664" i="2"/>
  <c r="P686" i="2"/>
  <c r="P709" i="2"/>
  <c r="P733" i="2"/>
  <c r="P755" i="2"/>
  <c r="P780" i="2"/>
  <c r="P802" i="2"/>
  <c r="P826" i="2"/>
  <c r="P849" i="2"/>
  <c r="P871" i="2"/>
  <c r="P895" i="2"/>
  <c r="P916" i="2"/>
  <c r="P939" i="2"/>
  <c r="P962" i="2"/>
  <c r="P986" i="2"/>
  <c r="P1009" i="2"/>
  <c r="P28" i="2"/>
  <c r="P52" i="2"/>
  <c r="P76" i="2"/>
  <c r="P107" i="2"/>
  <c r="P130" i="2"/>
  <c r="P155" i="2"/>
  <c r="P182" i="2"/>
  <c r="P206" i="2"/>
  <c r="P230" i="2"/>
  <c r="P259" i="2"/>
  <c r="P285" i="2"/>
  <c r="P307" i="2"/>
  <c r="P336" i="2"/>
  <c r="P361" i="2"/>
  <c r="P384" i="2"/>
  <c r="P412" i="2"/>
  <c r="P436" i="2"/>
  <c r="P460" i="2"/>
  <c r="P491" i="2"/>
  <c r="P514" i="2"/>
  <c r="P539" i="2"/>
  <c r="P566" i="2"/>
  <c r="P590" i="2"/>
  <c r="P614" i="2"/>
  <c r="P643" i="2"/>
  <c r="P667" i="2"/>
  <c r="P687" i="2"/>
  <c r="P710" i="2"/>
  <c r="P734" i="2"/>
  <c r="P758" i="2"/>
  <c r="P781" i="2"/>
  <c r="P803" i="2"/>
  <c r="P827" i="2"/>
  <c r="P850" i="2"/>
  <c r="P875" i="2"/>
  <c r="P897" i="2"/>
  <c r="P919" i="2"/>
  <c r="P940" i="2"/>
  <c r="P964" i="2"/>
  <c r="P988" i="2"/>
  <c r="P1010" i="2"/>
  <c r="P31" i="2"/>
  <c r="P55" i="2"/>
  <c r="P82" i="2"/>
  <c r="P108" i="2"/>
  <c r="P131" i="2"/>
  <c r="P158" i="2"/>
  <c r="P184" i="2"/>
  <c r="P207" i="2"/>
  <c r="P237" i="2"/>
  <c r="P262" i="2"/>
  <c r="P286" i="2"/>
  <c r="P313" i="2"/>
  <c r="P337" i="2"/>
  <c r="P362" i="2"/>
  <c r="P388" i="2"/>
  <c r="P415" i="2"/>
  <c r="P439" i="2"/>
  <c r="P466" i="2"/>
  <c r="P492" i="2"/>
  <c r="P515" i="2"/>
  <c r="P542" i="2"/>
  <c r="P568" i="2"/>
  <c r="P591" i="2"/>
  <c r="P621" i="2"/>
  <c r="P646" i="2"/>
  <c r="P669" i="2"/>
  <c r="P688" i="2"/>
  <c r="P715" i="2"/>
  <c r="P735" i="2"/>
  <c r="P760" i="2"/>
  <c r="P782" i="2"/>
  <c r="P805" i="2"/>
  <c r="P829" i="2"/>
  <c r="P851" i="2"/>
  <c r="P876" i="2"/>
  <c r="P898" i="2"/>
  <c r="P922" i="2"/>
  <c r="P945" i="2"/>
  <c r="P967" i="2"/>
  <c r="P991" i="2"/>
  <c r="P1012" i="2"/>
  <c r="P33" i="2"/>
  <c r="P58" i="2"/>
  <c r="P83" i="2"/>
  <c r="P109" i="2"/>
  <c r="P133" i="2"/>
  <c r="P159" i="2"/>
  <c r="P976" i="2"/>
  <c r="P947" i="2"/>
  <c r="P878" i="2"/>
  <c r="P841" i="2"/>
  <c r="P811" i="2"/>
  <c r="P770" i="2"/>
  <c r="P742" i="2"/>
  <c r="P703" i="2"/>
  <c r="P671" i="2"/>
  <c r="P631" i="2"/>
  <c r="P595" i="2"/>
  <c r="P554" i="2"/>
  <c r="P518" i="2"/>
  <c r="P478" i="2"/>
  <c r="P443" i="2"/>
  <c r="P399" i="2"/>
  <c r="P364" i="2"/>
  <c r="P323" i="2"/>
  <c r="P288" i="2"/>
  <c r="P247" i="2"/>
  <c r="P211" i="2"/>
  <c r="P170" i="2"/>
  <c r="P124" i="2"/>
  <c r="P38" i="2"/>
  <c r="P1015" i="2"/>
  <c r="P975" i="2"/>
  <c r="P946" i="2"/>
  <c r="P909" i="2"/>
  <c r="P877" i="2"/>
  <c r="P839" i="2"/>
  <c r="P806" i="2"/>
  <c r="P768" i="2"/>
  <c r="P739" i="2"/>
  <c r="P700" i="2"/>
  <c r="P670" i="2"/>
  <c r="P628" i="2"/>
  <c r="P592" i="2"/>
  <c r="P553" i="2"/>
  <c r="P517" i="2"/>
  <c r="P477" i="2"/>
  <c r="P442" i="2"/>
  <c r="P398" i="2"/>
  <c r="P363" i="2"/>
  <c r="P322" i="2"/>
  <c r="P287" i="2"/>
  <c r="P244" i="2"/>
  <c r="P208" i="2"/>
  <c r="P169" i="2"/>
  <c r="P122" i="2"/>
  <c r="P86" i="2"/>
  <c r="P37" i="2"/>
  <c r="P1006" i="2"/>
  <c r="P974" i="2"/>
  <c r="P937" i="2"/>
  <c r="P907" i="2"/>
  <c r="P866" i="2"/>
  <c r="P838" i="2"/>
  <c r="P799" i="2"/>
  <c r="P767" i="2"/>
  <c r="P730" i="2"/>
  <c r="P698" i="2"/>
  <c r="P659" i="2"/>
  <c r="P626" i="2"/>
  <c r="P587" i="2"/>
  <c r="P551" i="2"/>
  <c r="P508" i="2"/>
  <c r="P475" i="2"/>
  <c r="P432" i="2"/>
  <c r="P397" i="2"/>
  <c r="P355" i="2"/>
  <c r="P321" i="2"/>
  <c r="P278" i="2"/>
  <c r="P242" i="2"/>
  <c r="P203" i="2"/>
  <c r="P167" i="2"/>
  <c r="P121" i="2"/>
  <c r="P35" i="2"/>
  <c r="P1005" i="2"/>
  <c r="P973" i="2"/>
  <c r="P935" i="2"/>
  <c r="P902" i="2"/>
  <c r="P864" i="2"/>
  <c r="P835" i="2"/>
  <c r="P796" i="2"/>
  <c r="P766" i="2"/>
  <c r="P727" i="2"/>
  <c r="P697" i="2"/>
  <c r="P658" i="2"/>
  <c r="P625" i="2"/>
  <c r="P583" i="2"/>
  <c r="P550" i="2"/>
  <c r="P506" i="2"/>
  <c r="P472" i="2"/>
  <c r="P430" i="2"/>
  <c r="P396" i="2"/>
  <c r="P351" i="2"/>
  <c r="P319" i="2"/>
  <c r="P275" i="2"/>
  <c r="P241" i="2"/>
  <c r="P199" i="2"/>
  <c r="P166" i="2"/>
  <c r="P115" i="2"/>
  <c r="P71" i="2"/>
  <c r="P34" i="2"/>
  <c r="P17" i="2"/>
  <c r="P29" i="2"/>
  <c r="P41" i="2"/>
  <c r="P53" i="2"/>
  <c r="P65" i="2"/>
  <c r="P77" i="2"/>
  <c r="P89" i="2"/>
  <c r="P101" i="2"/>
  <c r="P113" i="2"/>
  <c r="P125" i="2"/>
  <c r="P137" i="2"/>
  <c r="P149" i="2"/>
  <c r="P161" i="2"/>
  <c r="P173" i="2"/>
  <c r="P185" i="2"/>
  <c r="P197" i="2"/>
  <c r="P209" i="2"/>
  <c r="P221" i="2"/>
  <c r="P233" i="2"/>
  <c r="P245" i="2"/>
  <c r="P257" i="2"/>
  <c r="P269" i="2"/>
  <c r="P281" i="2"/>
  <c r="P293" i="2"/>
  <c r="P305" i="2"/>
  <c r="P317" i="2"/>
  <c r="P329" i="2"/>
  <c r="P341" i="2"/>
  <c r="P353" i="2"/>
  <c r="P365" i="2"/>
  <c r="P377" i="2"/>
  <c r="P389" i="2"/>
  <c r="P401" i="2"/>
  <c r="P413" i="2"/>
  <c r="P425" i="2"/>
  <c r="P437" i="2"/>
  <c r="P449" i="2"/>
  <c r="P461" i="2"/>
  <c r="P473" i="2"/>
  <c r="P485" i="2"/>
  <c r="P497" i="2"/>
  <c r="P509" i="2"/>
  <c r="P521" i="2"/>
  <c r="P533" i="2"/>
  <c r="P545" i="2"/>
  <c r="P557" i="2"/>
  <c r="P569" i="2"/>
  <c r="P581" i="2"/>
  <c r="P593" i="2"/>
  <c r="P605" i="2"/>
  <c r="P617" i="2"/>
  <c r="P629" i="2"/>
  <c r="P641" i="2"/>
  <c r="P653" i="2"/>
  <c r="P665" i="2"/>
  <c r="P677" i="2"/>
  <c r="P689" i="2"/>
  <c r="P701" i="2"/>
  <c r="P713" i="2"/>
  <c r="P725" i="2"/>
  <c r="P737" i="2"/>
  <c r="P749" i="2"/>
  <c r="P761" i="2"/>
  <c r="P773" i="2"/>
  <c r="P785" i="2"/>
  <c r="P797" i="2"/>
  <c r="P809" i="2"/>
  <c r="P821" i="2"/>
  <c r="P833" i="2"/>
  <c r="P845" i="2"/>
  <c r="P857" i="2"/>
  <c r="P869" i="2"/>
  <c r="P881" i="2"/>
  <c r="P893" i="2"/>
  <c r="P905" i="2"/>
  <c r="P917" i="2"/>
  <c r="P929" i="2"/>
  <c r="P941" i="2"/>
  <c r="P953" i="2"/>
  <c r="P965" i="2"/>
  <c r="P977" i="2"/>
  <c r="P989" i="2"/>
  <c r="P1001" i="2"/>
  <c r="P1013" i="2"/>
  <c r="P18" i="2"/>
  <c r="P30" i="2"/>
  <c r="P42" i="2"/>
  <c r="P54" i="2"/>
  <c r="P66" i="2"/>
  <c r="P78" i="2"/>
  <c r="P90" i="2"/>
  <c r="P102" i="2"/>
  <c r="P114" i="2"/>
  <c r="P126" i="2"/>
  <c r="P138" i="2"/>
  <c r="P150" i="2"/>
  <c r="P162" i="2"/>
  <c r="P174" i="2"/>
  <c r="P186" i="2"/>
  <c r="P198" i="2"/>
  <c r="P210" i="2"/>
  <c r="P222" i="2"/>
  <c r="P234" i="2"/>
  <c r="P246" i="2"/>
  <c r="P258" i="2"/>
  <c r="P270" i="2"/>
  <c r="P282" i="2"/>
  <c r="P294" i="2"/>
  <c r="P306" i="2"/>
  <c r="P318" i="2"/>
  <c r="P330" i="2"/>
  <c r="P342" i="2"/>
  <c r="P354" i="2"/>
  <c r="P366" i="2"/>
  <c r="P378" i="2"/>
  <c r="P390" i="2"/>
  <c r="P402" i="2"/>
  <c r="P414" i="2"/>
  <c r="P426" i="2"/>
  <c r="P438" i="2"/>
  <c r="P450" i="2"/>
  <c r="P462" i="2"/>
  <c r="P474" i="2"/>
  <c r="P486" i="2"/>
  <c r="P498" i="2"/>
  <c r="P510" i="2"/>
  <c r="P522" i="2"/>
  <c r="P534" i="2"/>
  <c r="P546" i="2"/>
  <c r="P558" i="2"/>
  <c r="P570" i="2"/>
  <c r="P582" i="2"/>
  <c r="P594" i="2"/>
  <c r="P606" i="2"/>
  <c r="P618" i="2"/>
  <c r="P630" i="2"/>
  <c r="P642" i="2"/>
  <c r="P654" i="2"/>
  <c r="P666" i="2"/>
  <c r="P678" i="2"/>
  <c r="P690" i="2"/>
  <c r="P702" i="2"/>
  <c r="P714" i="2"/>
  <c r="P726" i="2"/>
  <c r="P738" i="2"/>
  <c r="P750" i="2"/>
  <c r="P762" i="2"/>
  <c r="P774" i="2"/>
  <c r="P786" i="2"/>
  <c r="P798" i="2"/>
  <c r="P810" i="2"/>
  <c r="P822" i="2"/>
  <c r="P834" i="2"/>
  <c r="P846" i="2"/>
  <c r="P858" i="2"/>
  <c r="P870" i="2"/>
  <c r="P882" i="2"/>
  <c r="P894" i="2"/>
  <c r="P906" i="2"/>
  <c r="P918" i="2"/>
  <c r="P930" i="2"/>
  <c r="P942" i="2"/>
  <c r="P954" i="2"/>
  <c r="P966" i="2"/>
  <c r="P978" i="2"/>
  <c r="P990" i="2"/>
  <c r="P1002" i="2"/>
  <c r="P1014" i="2"/>
  <c r="P20" i="2"/>
  <c r="P32" i="2"/>
  <c r="P44" i="2"/>
  <c r="P56" i="2"/>
  <c r="P68" i="2"/>
  <c r="P80" i="2"/>
  <c r="P92" i="2"/>
  <c r="P104" i="2"/>
  <c r="P116" i="2"/>
  <c r="P128" i="2"/>
  <c r="P140" i="2"/>
  <c r="P152" i="2"/>
  <c r="P164" i="2"/>
  <c r="P176" i="2"/>
  <c r="P188" i="2"/>
  <c r="P200" i="2"/>
  <c r="P212" i="2"/>
  <c r="P224" i="2"/>
  <c r="P236" i="2"/>
  <c r="P248" i="2"/>
  <c r="P260" i="2"/>
  <c r="P272" i="2"/>
  <c r="P284" i="2"/>
  <c r="P296" i="2"/>
  <c r="P308" i="2"/>
  <c r="P320" i="2"/>
  <c r="P332" i="2"/>
  <c r="P344" i="2"/>
  <c r="P356" i="2"/>
  <c r="P368" i="2"/>
  <c r="P380" i="2"/>
  <c r="P392" i="2"/>
  <c r="P404" i="2"/>
  <c r="P416" i="2"/>
  <c r="P428" i="2"/>
  <c r="P440" i="2"/>
  <c r="P452" i="2"/>
  <c r="P464" i="2"/>
  <c r="P476" i="2"/>
  <c r="P488" i="2"/>
  <c r="P500" i="2"/>
  <c r="P512" i="2"/>
  <c r="P524" i="2"/>
  <c r="P536" i="2"/>
  <c r="P548" i="2"/>
  <c r="P560" i="2"/>
  <c r="P572" i="2"/>
  <c r="P584" i="2"/>
  <c r="P596" i="2"/>
  <c r="P608" i="2"/>
  <c r="P620" i="2"/>
  <c r="P632" i="2"/>
  <c r="P644" i="2"/>
  <c r="P656" i="2"/>
  <c r="P668" i="2"/>
  <c r="P680" i="2"/>
  <c r="P692" i="2"/>
  <c r="P704" i="2"/>
  <c r="P716" i="2"/>
  <c r="P728" i="2"/>
  <c r="P740" i="2"/>
  <c r="P752" i="2"/>
  <c r="P764" i="2"/>
  <c r="P776" i="2"/>
  <c r="P788" i="2"/>
  <c r="P800" i="2"/>
  <c r="P812" i="2"/>
  <c r="P824" i="2"/>
  <c r="P836" i="2"/>
  <c r="P848" i="2"/>
  <c r="P860" i="2"/>
  <c r="P872" i="2"/>
  <c r="P884" i="2"/>
  <c r="P896" i="2"/>
  <c r="P908" i="2"/>
  <c r="P920" i="2"/>
  <c r="P932" i="2"/>
  <c r="P944" i="2"/>
  <c r="P956" i="2"/>
  <c r="P968" i="2"/>
  <c r="P980" i="2"/>
  <c r="P992" i="2"/>
  <c r="P1004" i="2"/>
  <c r="P1016" i="2"/>
  <c r="P21" i="2"/>
  <c r="P999" i="2"/>
  <c r="P984" i="2"/>
  <c r="P969" i="2"/>
  <c r="P951" i="2"/>
  <c r="P936" i="2"/>
  <c r="P921" i="2"/>
  <c r="P903" i="2"/>
  <c r="P888" i="2"/>
  <c r="P873" i="2"/>
  <c r="P855" i="2"/>
  <c r="P840" i="2"/>
  <c r="P825" i="2"/>
  <c r="P807" i="2"/>
  <c r="P792" i="2"/>
  <c r="P777" i="2"/>
  <c r="P759" i="2"/>
  <c r="P744" i="2"/>
  <c r="P729" i="2"/>
  <c r="P711" i="2"/>
  <c r="P696" i="2"/>
  <c r="P681" i="2"/>
  <c r="P663" i="2"/>
  <c r="P648" i="2"/>
  <c r="P633" i="2"/>
  <c r="P615" i="2"/>
  <c r="P600" i="2"/>
  <c r="P585" i="2"/>
  <c r="P567" i="2"/>
  <c r="P552" i="2"/>
  <c r="P537" i="2"/>
  <c r="P519" i="2"/>
  <c r="P504" i="2"/>
  <c r="P489" i="2"/>
  <c r="P471" i="2"/>
  <c r="P456" i="2"/>
  <c r="P441" i="2"/>
  <c r="P423" i="2"/>
  <c r="P408" i="2"/>
  <c r="P393" i="2"/>
  <c r="P375" i="2"/>
  <c r="P360" i="2"/>
  <c r="P345" i="2"/>
  <c r="P327" i="2"/>
  <c r="P312" i="2"/>
  <c r="P297" i="2"/>
  <c r="P279" i="2"/>
  <c r="P264" i="2"/>
  <c r="P249" i="2"/>
  <c r="P231" i="2"/>
  <c r="P216" i="2"/>
  <c r="P201" i="2"/>
  <c r="P183" i="2"/>
  <c r="P168" i="2"/>
  <c r="P153" i="2"/>
  <c r="P135" i="2"/>
  <c r="P120" i="2"/>
  <c r="P105" i="2"/>
  <c r="P87" i="2"/>
  <c r="P72" i="2"/>
  <c r="P57" i="2"/>
  <c r="P39" i="2"/>
  <c r="P24" i="2"/>
  <c r="P1011" i="2"/>
  <c r="P996" i="2"/>
  <c r="P981" i="2"/>
  <c r="P963" i="2"/>
  <c r="P948" i="2"/>
  <c r="P933" i="2"/>
  <c r="P915" i="2"/>
  <c r="P900" i="2"/>
  <c r="P885" i="2"/>
  <c r="P867" i="2"/>
  <c r="P852" i="2"/>
  <c r="P837" i="2"/>
  <c r="P819" i="2"/>
  <c r="P804" i="2"/>
  <c r="P789" i="2"/>
  <c r="P771" i="2"/>
  <c r="P756" i="2"/>
  <c r="P741" i="2"/>
  <c r="P723" i="2"/>
  <c r="P708" i="2"/>
  <c r="P693" i="2"/>
  <c r="P675" i="2"/>
  <c r="P660" i="2"/>
  <c r="P645" i="2"/>
  <c r="P627" i="2"/>
  <c r="P612" i="2"/>
  <c r="P597" i="2"/>
  <c r="P579" i="2"/>
  <c r="P564" i="2"/>
  <c r="P549" i="2"/>
  <c r="P531" i="2"/>
  <c r="P516" i="2"/>
  <c r="P501" i="2"/>
  <c r="P483" i="2"/>
  <c r="P468" i="2"/>
  <c r="P453" i="2"/>
  <c r="P435" i="2"/>
  <c r="P420" i="2"/>
  <c r="P405" i="2"/>
  <c r="P387" i="2"/>
  <c r="P372" i="2"/>
  <c r="P357" i="2"/>
  <c r="P339" i="2"/>
  <c r="P324" i="2"/>
  <c r="P309" i="2"/>
  <c r="P291" i="2"/>
  <c r="P276" i="2"/>
  <c r="P261" i="2"/>
  <c r="P243" i="2"/>
  <c r="P228" i="2"/>
  <c r="P213" i="2"/>
  <c r="P195" i="2"/>
  <c r="P180" i="2"/>
  <c r="P165" i="2"/>
  <c r="P147" i="2"/>
  <c r="P132" i="2"/>
  <c r="P117" i="2"/>
  <c r="P99" i="2"/>
  <c r="P84" i="2"/>
  <c r="P69" i="2"/>
  <c r="P51" i="2"/>
  <c r="P36" i="2"/>
  <c r="P19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S505" i="2"/>
  <c r="S506" i="2"/>
  <c r="S507" i="2"/>
  <c r="S508" i="2"/>
  <c r="S509" i="2"/>
  <c r="S510" i="2"/>
  <c r="S511" i="2"/>
  <c r="S512" i="2"/>
  <c r="S513" i="2"/>
  <c r="S514" i="2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28" i="2"/>
  <c r="S529" i="2"/>
  <c r="S530" i="2"/>
  <c r="S531" i="2"/>
  <c r="S532" i="2"/>
  <c r="S533" i="2"/>
  <c r="S534" i="2"/>
  <c r="S535" i="2"/>
  <c r="S536" i="2"/>
  <c r="S537" i="2"/>
  <c r="S538" i="2"/>
  <c r="S539" i="2"/>
  <c r="S540" i="2"/>
  <c r="S541" i="2"/>
  <c r="S542" i="2"/>
  <c r="S543" i="2"/>
  <c r="S544" i="2"/>
  <c r="S545" i="2"/>
  <c r="S546" i="2"/>
  <c r="S547" i="2"/>
  <c r="S548" i="2"/>
  <c r="S549" i="2"/>
  <c r="S550" i="2"/>
  <c r="S551" i="2"/>
  <c r="S552" i="2"/>
  <c r="S553" i="2"/>
  <c r="S554" i="2"/>
  <c r="S555" i="2"/>
  <c r="S556" i="2"/>
  <c r="S557" i="2"/>
  <c r="S558" i="2"/>
  <c r="S559" i="2"/>
  <c r="S560" i="2"/>
  <c r="S561" i="2"/>
  <c r="S562" i="2"/>
  <c r="S563" i="2"/>
  <c r="S564" i="2"/>
  <c r="S565" i="2"/>
  <c r="S566" i="2"/>
  <c r="S567" i="2"/>
  <c r="S568" i="2"/>
  <c r="S569" i="2"/>
  <c r="S570" i="2"/>
  <c r="S571" i="2"/>
  <c r="S572" i="2"/>
  <c r="S573" i="2"/>
  <c r="S574" i="2"/>
  <c r="S575" i="2"/>
  <c r="S576" i="2"/>
  <c r="S577" i="2"/>
  <c r="S578" i="2"/>
  <c r="S579" i="2"/>
  <c r="S580" i="2"/>
  <c r="S581" i="2"/>
  <c r="S582" i="2"/>
  <c r="S583" i="2"/>
  <c r="S584" i="2"/>
  <c r="S585" i="2"/>
  <c r="S586" i="2"/>
  <c r="S587" i="2"/>
  <c r="S588" i="2"/>
  <c r="S589" i="2"/>
  <c r="S590" i="2"/>
  <c r="S591" i="2"/>
  <c r="S592" i="2"/>
  <c r="S593" i="2"/>
  <c r="S594" i="2"/>
  <c r="S595" i="2"/>
  <c r="S596" i="2"/>
  <c r="S597" i="2"/>
  <c r="S598" i="2"/>
  <c r="S599" i="2"/>
  <c r="S600" i="2"/>
  <c r="S601" i="2"/>
  <c r="S602" i="2"/>
  <c r="S603" i="2"/>
  <c r="S604" i="2"/>
  <c r="S605" i="2"/>
  <c r="S606" i="2"/>
  <c r="S607" i="2"/>
  <c r="S608" i="2"/>
  <c r="S609" i="2"/>
  <c r="S610" i="2"/>
  <c r="S611" i="2"/>
  <c r="S612" i="2"/>
  <c r="S613" i="2"/>
  <c r="S614" i="2"/>
  <c r="S615" i="2"/>
  <c r="S616" i="2"/>
  <c r="S617" i="2"/>
  <c r="S618" i="2"/>
  <c r="S619" i="2"/>
  <c r="S620" i="2"/>
  <c r="S621" i="2"/>
  <c r="S622" i="2"/>
  <c r="S623" i="2"/>
  <c r="S624" i="2"/>
  <c r="S625" i="2"/>
  <c r="S626" i="2"/>
  <c r="S627" i="2"/>
  <c r="S628" i="2"/>
  <c r="S629" i="2"/>
  <c r="S630" i="2"/>
  <c r="S631" i="2"/>
  <c r="S632" i="2"/>
  <c r="S633" i="2"/>
  <c r="S634" i="2"/>
  <c r="S635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57" i="2"/>
  <c r="S658" i="2"/>
  <c r="S659" i="2"/>
  <c r="S660" i="2"/>
  <c r="S661" i="2"/>
  <c r="S662" i="2"/>
  <c r="S663" i="2"/>
  <c r="S664" i="2"/>
  <c r="S665" i="2"/>
  <c r="S666" i="2"/>
  <c r="S667" i="2"/>
  <c r="S668" i="2"/>
  <c r="S669" i="2"/>
  <c r="S670" i="2"/>
  <c r="S671" i="2"/>
  <c r="S672" i="2"/>
  <c r="S673" i="2"/>
  <c r="S674" i="2"/>
  <c r="S675" i="2"/>
  <c r="S676" i="2"/>
  <c r="S677" i="2"/>
  <c r="S678" i="2"/>
  <c r="S679" i="2"/>
  <c r="S680" i="2"/>
  <c r="S681" i="2"/>
  <c r="S682" i="2"/>
  <c r="S683" i="2"/>
  <c r="S684" i="2"/>
  <c r="S685" i="2"/>
  <c r="S686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S831" i="2"/>
  <c r="S832" i="2"/>
  <c r="S833" i="2"/>
  <c r="S834" i="2"/>
  <c r="S835" i="2"/>
  <c r="S836" i="2"/>
  <c r="S837" i="2"/>
  <c r="S838" i="2"/>
  <c r="S839" i="2"/>
  <c r="S840" i="2"/>
  <c r="S841" i="2"/>
  <c r="S842" i="2"/>
  <c r="S843" i="2"/>
  <c r="S844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8" i="2"/>
  <c r="S859" i="2"/>
  <c r="S860" i="2"/>
  <c r="S861" i="2"/>
  <c r="S862" i="2"/>
  <c r="S863" i="2"/>
  <c r="S864" i="2"/>
  <c r="S865" i="2"/>
  <c r="S866" i="2"/>
  <c r="S867" i="2"/>
  <c r="S868" i="2"/>
  <c r="S869" i="2"/>
  <c r="S870" i="2"/>
  <c r="S871" i="2"/>
  <c r="S872" i="2"/>
  <c r="S873" i="2"/>
  <c r="S874" i="2"/>
  <c r="S875" i="2"/>
  <c r="S876" i="2"/>
  <c r="S877" i="2"/>
  <c r="S878" i="2"/>
  <c r="S879" i="2"/>
  <c r="S880" i="2"/>
  <c r="S881" i="2"/>
  <c r="S882" i="2"/>
  <c r="S883" i="2"/>
  <c r="S884" i="2"/>
  <c r="S885" i="2"/>
  <c r="S886" i="2"/>
  <c r="S887" i="2"/>
  <c r="S888" i="2"/>
  <c r="S889" i="2"/>
  <c r="S890" i="2"/>
  <c r="S891" i="2"/>
  <c r="S892" i="2"/>
  <c r="S893" i="2"/>
  <c r="S894" i="2"/>
  <c r="S895" i="2"/>
  <c r="S896" i="2"/>
  <c r="S897" i="2"/>
  <c r="S898" i="2"/>
  <c r="S899" i="2"/>
  <c r="S900" i="2"/>
  <c r="S901" i="2"/>
  <c r="S902" i="2"/>
  <c r="S903" i="2"/>
  <c r="S904" i="2"/>
  <c r="S905" i="2"/>
  <c r="S906" i="2"/>
  <c r="S907" i="2"/>
  <c r="S908" i="2"/>
  <c r="S909" i="2"/>
  <c r="S910" i="2"/>
  <c r="S911" i="2"/>
  <c r="S912" i="2"/>
  <c r="S913" i="2"/>
  <c r="S914" i="2"/>
  <c r="S915" i="2"/>
  <c r="S916" i="2"/>
  <c r="S917" i="2"/>
  <c r="S918" i="2"/>
  <c r="S919" i="2"/>
  <c r="S920" i="2"/>
  <c r="S921" i="2"/>
  <c r="S922" i="2"/>
  <c r="S923" i="2"/>
  <c r="S924" i="2"/>
  <c r="S925" i="2"/>
  <c r="S926" i="2"/>
  <c r="S927" i="2"/>
  <c r="S928" i="2"/>
  <c r="S929" i="2"/>
  <c r="S930" i="2"/>
  <c r="S931" i="2"/>
  <c r="S932" i="2"/>
  <c r="S933" i="2"/>
  <c r="S934" i="2"/>
  <c r="S935" i="2"/>
  <c r="S936" i="2"/>
  <c r="S937" i="2"/>
  <c r="S938" i="2"/>
  <c r="S939" i="2"/>
  <c r="S940" i="2"/>
  <c r="S941" i="2"/>
  <c r="S942" i="2"/>
  <c r="S943" i="2"/>
  <c r="S944" i="2"/>
  <c r="S945" i="2"/>
  <c r="S946" i="2"/>
  <c r="S947" i="2"/>
  <c r="S948" i="2"/>
  <c r="S949" i="2"/>
  <c r="S950" i="2"/>
  <c r="S951" i="2"/>
  <c r="S952" i="2"/>
  <c r="S953" i="2"/>
  <c r="S954" i="2"/>
  <c r="S955" i="2"/>
  <c r="S956" i="2"/>
  <c r="S957" i="2"/>
  <c r="S958" i="2"/>
  <c r="S959" i="2"/>
  <c r="S960" i="2"/>
  <c r="S961" i="2"/>
  <c r="S962" i="2"/>
  <c r="S963" i="2"/>
  <c r="S964" i="2"/>
  <c r="S965" i="2"/>
  <c r="S966" i="2"/>
  <c r="S967" i="2"/>
  <c r="S968" i="2"/>
  <c r="S969" i="2"/>
  <c r="S970" i="2"/>
  <c r="S971" i="2"/>
  <c r="S972" i="2"/>
  <c r="S973" i="2"/>
  <c r="S974" i="2"/>
  <c r="S975" i="2"/>
  <c r="S976" i="2"/>
  <c r="S977" i="2"/>
  <c r="S978" i="2"/>
  <c r="S979" i="2"/>
  <c r="S980" i="2"/>
  <c r="S981" i="2"/>
  <c r="S982" i="2"/>
  <c r="S983" i="2"/>
  <c r="S984" i="2"/>
  <c r="S985" i="2"/>
  <c r="S986" i="2"/>
  <c r="S987" i="2"/>
  <c r="S988" i="2"/>
  <c r="S989" i="2"/>
  <c r="S990" i="2"/>
  <c r="S991" i="2"/>
  <c r="S992" i="2"/>
  <c r="S993" i="2"/>
  <c r="S994" i="2"/>
  <c r="S995" i="2"/>
  <c r="S996" i="2"/>
  <c r="S997" i="2"/>
  <c r="S998" i="2"/>
  <c r="S999" i="2"/>
  <c r="S1000" i="2"/>
  <c r="S1001" i="2"/>
  <c r="S1002" i="2"/>
  <c r="S1003" i="2"/>
  <c r="S1004" i="2"/>
  <c r="S1005" i="2"/>
  <c r="S1006" i="2"/>
  <c r="S1007" i="2"/>
  <c r="S1008" i="2"/>
  <c r="S1009" i="2"/>
  <c r="S1010" i="2"/>
  <c r="S1011" i="2"/>
  <c r="S1012" i="2"/>
  <c r="S1013" i="2"/>
  <c r="S1014" i="2"/>
  <c r="S1015" i="2"/>
  <c r="S1016" i="2"/>
  <c r="S19" i="2" l="1"/>
  <c r="S20" i="2"/>
  <c r="S24" i="2"/>
  <c r="S23" i="2"/>
  <c r="S22" i="2"/>
  <c r="S21" i="2"/>
  <c r="S17" i="2"/>
  <c r="S18" i="2"/>
  <c r="H2" i="1"/>
  <c r="AF6" i="2" l="1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V505" i="2"/>
  <c r="V506" i="2"/>
  <c r="V507" i="2"/>
  <c r="V508" i="2"/>
  <c r="V509" i="2"/>
  <c r="V510" i="2"/>
  <c r="V511" i="2"/>
  <c r="V512" i="2"/>
  <c r="V513" i="2"/>
  <c r="V514" i="2"/>
  <c r="V515" i="2"/>
  <c r="V516" i="2"/>
  <c r="V517" i="2"/>
  <c r="V518" i="2"/>
  <c r="V519" i="2"/>
  <c r="V520" i="2"/>
  <c r="V521" i="2"/>
  <c r="V522" i="2"/>
  <c r="V523" i="2"/>
  <c r="V524" i="2"/>
  <c r="V525" i="2"/>
  <c r="V526" i="2"/>
  <c r="V527" i="2"/>
  <c r="V528" i="2"/>
  <c r="V529" i="2"/>
  <c r="V530" i="2"/>
  <c r="V531" i="2"/>
  <c r="V532" i="2"/>
  <c r="V533" i="2"/>
  <c r="V534" i="2"/>
  <c r="V535" i="2"/>
  <c r="V536" i="2"/>
  <c r="V537" i="2"/>
  <c r="V538" i="2"/>
  <c r="V539" i="2"/>
  <c r="V540" i="2"/>
  <c r="V541" i="2"/>
  <c r="V542" i="2"/>
  <c r="V543" i="2"/>
  <c r="V544" i="2"/>
  <c r="V545" i="2"/>
  <c r="V546" i="2"/>
  <c r="V547" i="2"/>
  <c r="V548" i="2"/>
  <c r="V549" i="2"/>
  <c r="V550" i="2"/>
  <c r="V551" i="2"/>
  <c r="V552" i="2"/>
  <c r="V553" i="2"/>
  <c r="V554" i="2"/>
  <c r="V555" i="2"/>
  <c r="V556" i="2"/>
  <c r="V557" i="2"/>
  <c r="V558" i="2"/>
  <c r="V559" i="2"/>
  <c r="V560" i="2"/>
  <c r="V561" i="2"/>
  <c r="V562" i="2"/>
  <c r="V563" i="2"/>
  <c r="V564" i="2"/>
  <c r="V565" i="2"/>
  <c r="V566" i="2"/>
  <c r="V567" i="2"/>
  <c r="V568" i="2"/>
  <c r="V569" i="2"/>
  <c r="V570" i="2"/>
  <c r="V571" i="2"/>
  <c r="V572" i="2"/>
  <c r="V573" i="2"/>
  <c r="V574" i="2"/>
  <c r="V575" i="2"/>
  <c r="V576" i="2"/>
  <c r="V577" i="2"/>
  <c r="V578" i="2"/>
  <c r="V579" i="2"/>
  <c r="V580" i="2"/>
  <c r="V581" i="2"/>
  <c r="V582" i="2"/>
  <c r="V583" i="2"/>
  <c r="V584" i="2"/>
  <c r="V585" i="2"/>
  <c r="V586" i="2"/>
  <c r="V587" i="2"/>
  <c r="V588" i="2"/>
  <c r="V589" i="2"/>
  <c r="V590" i="2"/>
  <c r="V591" i="2"/>
  <c r="V592" i="2"/>
  <c r="V593" i="2"/>
  <c r="V594" i="2"/>
  <c r="V595" i="2"/>
  <c r="V596" i="2"/>
  <c r="V597" i="2"/>
  <c r="V598" i="2"/>
  <c r="V599" i="2"/>
  <c r="V600" i="2"/>
  <c r="V601" i="2"/>
  <c r="V602" i="2"/>
  <c r="V603" i="2"/>
  <c r="V604" i="2"/>
  <c r="V605" i="2"/>
  <c r="V606" i="2"/>
  <c r="V607" i="2"/>
  <c r="V608" i="2"/>
  <c r="V609" i="2"/>
  <c r="V610" i="2"/>
  <c r="V611" i="2"/>
  <c r="V612" i="2"/>
  <c r="V613" i="2"/>
  <c r="V614" i="2"/>
  <c r="V615" i="2"/>
  <c r="V616" i="2"/>
  <c r="V617" i="2"/>
  <c r="V618" i="2"/>
  <c r="V619" i="2"/>
  <c r="V620" i="2"/>
  <c r="V621" i="2"/>
  <c r="V622" i="2"/>
  <c r="V623" i="2"/>
  <c r="V624" i="2"/>
  <c r="V625" i="2"/>
  <c r="V626" i="2"/>
  <c r="V627" i="2"/>
  <c r="V628" i="2"/>
  <c r="V629" i="2"/>
  <c r="V630" i="2"/>
  <c r="V631" i="2"/>
  <c r="V632" i="2"/>
  <c r="V633" i="2"/>
  <c r="V634" i="2"/>
  <c r="V635" i="2"/>
  <c r="V636" i="2"/>
  <c r="V637" i="2"/>
  <c r="V638" i="2"/>
  <c r="V639" i="2"/>
  <c r="V640" i="2"/>
  <c r="V641" i="2"/>
  <c r="V642" i="2"/>
  <c r="V643" i="2"/>
  <c r="V644" i="2"/>
  <c r="V645" i="2"/>
  <c r="V646" i="2"/>
  <c r="V647" i="2"/>
  <c r="V648" i="2"/>
  <c r="V649" i="2"/>
  <c r="V650" i="2"/>
  <c r="V651" i="2"/>
  <c r="V652" i="2"/>
  <c r="V653" i="2"/>
  <c r="V654" i="2"/>
  <c r="V655" i="2"/>
  <c r="V656" i="2"/>
  <c r="V657" i="2"/>
  <c r="V658" i="2"/>
  <c r="V659" i="2"/>
  <c r="V660" i="2"/>
  <c r="V661" i="2"/>
  <c r="V662" i="2"/>
  <c r="V663" i="2"/>
  <c r="V664" i="2"/>
  <c r="V665" i="2"/>
  <c r="V666" i="2"/>
  <c r="V667" i="2"/>
  <c r="V668" i="2"/>
  <c r="V669" i="2"/>
  <c r="V670" i="2"/>
  <c r="V671" i="2"/>
  <c r="V672" i="2"/>
  <c r="V673" i="2"/>
  <c r="V674" i="2"/>
  <c r="V675" i="2"/>
  <c r="V676" i="2"/>
  <c r="V677" i="2"/>
  <c r="V678" i="2"/>
  <c r="V679" i="2"/>
  <c r="V680" i="2"/>
  <c r="V681" i="2"/>
  <c r="V682" i="2"/>
  <c r="V683" i="2"/>
  <c r="V684" i="2"/>
  <c r="V685" i="2"/>
  <c r="V686" i="2"/>
  <c r="V687" i="2"/>
  <c r="V688" i="2"/>
  <c r="V689" i="2"/>
  <c r="V690" i="2"/>
  <c r="V691" i="2"/>
  <c r="V692" i="2"/>
  <c r="V693" i="2"/>
  <c r="V694" i="2"/>
  <c r="V695" i="2"/>
  <c r="V696" i="2"/>
  <c r="V697" i="2"/>
  <c r="V698" i="2"/>
  <c r="V699" i="2"/>
  <c r="V700" i="2"/>
  <c r="V701" i="2"/>
  <c r="V702" i="2"/>
  <c r="V703" i="2"/>
  <c r="V704" i="2"/>
  <c r="V705" i="2"/>
  <c r="V706" i="2"/>
  <c r="V707" i="2"/>
  <c r="V708" i="2"/>
  <c r="V709" i="2"/>
  <c r="V710" i="2"/>
  <c r="V711" i="2"/>
  <c r="V712" i="2"/>
  <c r="V713" i="2"/>
  <c r="V714" i="2"/>
  <c r="V715" i="2"/>
  <c r="V716" i="2"/>
  <c r="V717" i="2"/>
  <c r="V718" i="2"/>
  <c r="V719" i="2"/>
  <c r="V720" i="2"/>
  <c r="V721" i="2"/>
  <c r="V722" i="2"/>
  <c r="V723" i="2"/>
  <c r="V724" i="2"/>
  <c r="V725" i="2"/>
  <c r="V726" i="2"/>
  <c r="V727" i="2"/>
  <c r="V728" i="2"/>
  <c r="V729" i="2"/>
  <c r="V730" i="2"/>
  <c r="V731" i="2"/>
  <c r="V732" i="2"/>
  <c r="V733" i="2"/>
  <c r="V734" i="2"/>
  <c r="V735" i="2"/>
  <c r="V736" i="2"/>
  <c r="V737" i="2"/>
  <c r="V738" i="2"/>
  <c r="V739" i="2"/>
  <c r="V740" i="2"/>
  <c r="V741" i="2"/>
  <c r="V742" i="2"/>
  <c r="V743" i="2"/>
  <c r="V744" i="2"/>
  <c r="V745" i="2"/>
  <c r="V746" i="2"/>
  <c r="V747" i="2"/>
  <c r="V748" i="2"/>
  <c r="V749" i="2"/>
  <c r="V750" i="2"/>
  <c r="V751" i="2"/>
  <c r="V752" i="2"/>
  <c r="V753" i="2"/>
  <c r="V754" i="2"/>
  <c r="V755" i="2"/>
  <c r="V756" i="2"/>
  <c r="V757" i="2"/>
  <c r="V758" i="2"/>
  <c r="V759" i="2"/>
  <c r="V760" i="2"/>
  <c r="V761" i="2"/>
  <c r="V762" i="2"/>
  <c r="V763" i="2"/>
  <c r="V764" i="2"/>
  <c r="V765" i="2"/>
  <c r="V766" i="2"/>
  <c r="V767" i="2"/>
  <c r="V768" i="2"/>
  <c r="V769" i="2"/>
  <c r="V770" i="2"/>
  <c r="V771" i="2"/>
  <c r="V772" i="2"/>
  <c r="V773" i="2"/>
  <c r="V774" i="2"/>
  <c r="V775" i="2"/>
  <c r="V776" i="2"/>
  <c r="V777" i="2"/>
  <c r="V778" i="2"/>
  <c r="V779" i="2"/>
  <c r="V780" i="2"/>
  <c r="V781" i="2"/>
  <c r="V782" i="2"/>
  <c r="V783" i="2"/>
  <c r="V784" i="2"/>
  <c r="V785" i="2"/>
  <c r="V786" i="2"/>
  <c r="V787" i="2"/>
  <c r="V788" i="2"/>
  <c r="V789" i="2"/>
  <c r="V790" i="2"/>
  <c r="V791" i="2"/>
  <c r="V792" i="2"/>
  <c r="V793" i="2"/>
  <c r="V794" i="2"/>
  <c r="V795" i="2"/>
  <c r="V796" i="2"/>
  <c r="V797" i="2"/>
  <c r="V798" i="2"/>
  <c r="V799" i="2"/>
  <c r="V800" i="2"/>
  <c r="V801" i="2"/>
  <c r="V802" i="2"/>
  <c r="V803" i="2"/>
  <c r="V804" i="2"/>
  <c r="V805" i="2"/>
  <c r="V806" i="2"/>
  <c r="V807" i="2"/>
  <c r="V808" i="2"/>
  <c r="V809" i="2"/>
  <c r="V810" i="2"/>
  <c r="V811" i="2"/>
  <c r="V812" i="2"/>
  <c r="V813" i="2"/>
  <c r="V814" i="2"/>
  <c r="V815" i="2"/>
  <c r="V816" i="2"/>
  <c r="V817" i="2"/>
  <c r="V818" i="2"/>
  <c r="V819" i="2"/>
  <c r="V820" i="2"/>
  <c r="V821" i="2"/>
  <c r="V822" i="2"/>
  <c r="V823" i="2"/>
  <c r="V824" i="2"/>
  <c r="V825" i="2"/>
  <c r="V826" i="2"/>
  <c r="V827" i="2"/>
  <c r="V828" i="2"/>
  <c r="V829" i="2"/>
  <c r="V830" i="2"/>
  <c r="V831" i="2"/>
  <c r="V832" i="2"/>
  <c r="V833" i="2"/>
  <c r="V834" i="2"/>
  <c r="V835" i="2"/>
  <c r="V836" i="2"/>
  <c r="V837" i="2"/>
  <c r="V838" i="2"/>
  <c r="V839" i="2"/>
  <c r="V840" i="2"/>
  <c r="V841" i="2"/>
  <c r="V842" i="2"/>
  <c r="V843" i="2"/>
  <c r="V844" i="2"/>
  <c r="V845" i="2"/>
  <c r="V846" i="2"/>
  <c r="V847" i="2"/>
  <c r="V848" i="2"/>
  <c r="V849" i="2"/>
  <c r="V850" i="2"/>
  <c r="V851" i="2"/>
  <c r="V852" i="2"/>
  <c r="V853" i="2"/>
  <c r="V854" i="2"/>
  <c r="V855" i="2"/>
  <c r="V856" i="2"/>
  <c r="V857" i="2"/>
  <c r="V858" i="2"/>
  <c r="V859" i="2"/>
  <c r="V860" i="2"/>
  <c r="V861" i="2"/>
  <c r="V862" i="2"/>
  <c r="V863" i="2"/>
  <c r="V864" i="2"/>
  <c r="V865" i="2"/>
  <c r="V866" i="2"/>
  <c r="V867" i="2"/>
  <c r="V868" i="2"/>
  <c r="V869" i="2"/>
  <c r="V870" i="2"/>
  <c r="V871" i="2"/>
  <c r="V872" i="2"/>
  <c r="V873" i="2"/>
  <c r="V874" i="2"/>
  <c r="V875" i="2"/>
  <c r="V876" i="2"/>
  <c r="V877" i="2"/>
  <c r="V878" i="2"/>
  <c r="V879" i="2"/>
  <c r="V880" i="2"/>
  <c r="V881" i="2"/>
  <c r="V882" i="2"/>
  <c r="V883" i="2"/>
  <c r="V884" i="2"/>
  <c r="V885" i="2"/>
  <c r="V886" i="2"/>
  <c r="V887" i="2"/>
  <c r="V888" i="2"/>
  <c r="V889" i="2"/>
  <c r="V890" i="2"/>
  <c r="V891" i="2"/>
  <c r="V892" i="2"/>
  <c r="V893" i="2"/>
  <c r="V894" i="2"/>
  <c r="V895" i="2"/>
  <c r="V896" i="2"/>
  <c r="V897" i="2"/>
  <c r="V898" i="2"/>
  <c r="V899" i="2"/>
  <c r="V900" i="2"/>
  <c r="V901" i="2"/>
  <c r="V902" i="2"/>
  <c r="V903" i="2"/>
  <c r="V904" i="2"/>
  <c r="V905" i="2"/>
  <c r="V906" i="2"/>
  <c r="V907" i="2"/>
  <c r="V908" i="2"/>
  <c r="V909" i="2"/>
  <c r="V910" i="2"/>
  <c r="V911" i="2"/>
  <c r="V912" i="2"/>
  <c r="V913" i="2"/>
  <c r="V914" i="2"/>
  <c r="V915" i="2"/>
  <c r="V916" i="2"/>
  <c r="V917" i="2"/>
  <c r="V918" i="2"/>
  <c r="V919" i="2"/>
  <c r="V920" i="2"/>
  <c r="V921" i="2"/>
  <c r="V922" i="2"/>
  <c r="V923" i="2"/>
  <c r="V924" i="2"/>
  <c r="V925" i="2"/>
  <c r="V926" i="2"/>
  <c r="V927" i="2"/>
  <c r="V928" i="2"/>
  <c r="V929" i="2"/>
  <c r="V930" i="2"/>
  <c r="V931" i="2"/>
  <c r="V932" i="2"/>
  <c r="V933" i="2"/>
  <c r="V934" i="2"/>
  <c r="V935" i="2"/>
  <c r="V936" i="2"/>
  <c r="V937" i="2"/>
  <c r="V938" i="2"/>
  <c r="V939" i="2"/>
  <c r="V940" i="2"/>
  <c r="V941" i="2"/>
  <c r="V942" i="2"/>
  <c r="V943" i="2"/>
  <c r="V944" i="2"/>
  <c r="V945" i="2"/>
  <c r="V946" i="2"/>
  <c r="V947" i="2"/>
  <c r="V948" i="2"/>
  <c r="V949" i="2"/>
  <c r="V950" i="2"/>
  <c r="V951" i="2"/>
  <c r="V952" i="2"/>
  <c r="V953" i="2"/>
  <c r="V954" i="2"/>
  <c r="V955" i="2"/>
  <c r="V956" i="2"/>
  <c r="V957" i="2"/>
  <c r="V958" i="2"/>
  <c r="V959" i="2"/>
  <c r="V960" i="2"/>
  <c r="V961" i="2"/>
  <c r="V962" i="2"/>
  <c r="V963" i="2"/>
  <c r="V964" i="2"/>
  <c r="V965" i="2"/>
  <c r="V966" i="2"/>
  <c r="V967" i="2"/>
  <c r="V968" i="2"/>
  <c r="V969" i="2"/>
  <c r="V970" i="2"/>
  <c r="V971" i="2"/>
  <c r="V972" i="2"/>
  <c r="V973" i="2"/>
  <c r="V974" i="2"/>
  <c r="V975" i="2"/>
  <c r="V976" i="2"/>
  <c r="V977" i="2"/>
  <c r="V978" i="2"/>
  <c r="V979" i="2"/>
  <c r="V980" i="2"/>
  <c r="V981" i="2"/>
  <c r="V982" i="2"/>
  <c r="V983" i="2"/>
  <c r="V984" i="2"/>
  <c r="V985" i="2"/>
  <c r="V986" i="2"/>
  <c r="V987" i="2"/>
  <c r="V988" i="2"/>
  <c r="V989" i="2"/>
  <c r="V990" i="2"/>
  <c r="V991" i="2"/>
  <c r="V992" i="2"/>
  <c r="V993" i="2"/>
  <c r="V994" i="2"/>
  <c r="V995" i="2"/>
  <c r="V996" i="2"/>
  <c r="V997" i="2"/>
  <c r="V998" i="2"/>
  <c r="V999" i="2"/>
  <c r="V1000" i="2"/>
  <c r="V1001" i="2"/>
  <c r="V1002" i="2"/>
  <c r="V1003" i="2"/>
  <c r="V1004" i="2"/>
  <c r="V1005" i="2"/>
  <c r="V1006" i="2"/>
  <c r="V1007" i="2"/>
  <c r="V1008" i="2"/>
  <c r="V1009" i="2"/>
  <c r="V1010" i="2"/>
  <c r="V1011" i="2"/>
  <c r="V1012" i="2"/>
  <c r="V1013" i="2"/>
  <c r="V1014" i="2"/>
  <c r="V1015" i="2"/>
  <c r="V10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U725" i="2"/>
  <c r="U726" i="2"/>
  <c r="U727" i="2"/>
  <c r="U728" i="2"/>
  <c r="U729" i="2"/>
  <c r="U730" i="2"/>
  <c r="U731" i="2"/>
  <c r="U732" i="2"/>
  <c r="U733" i="2"/>
  <c r="U734" i="2"/>
  <c r="U735" i="2"/>
  <c r="U736" i="2"/>
  <c r="U737" i="2"/>
  <c r="U738" i="2"/>
  <c r="U739" i="2"/>
  <c r="U740" i="2"/>
  <c r="U741" i="2"/>
  <c r="U742" i="2"/>
  <c r="U743" i="2"/>
  <c r="U744" i="2"/>
  <c r="U745" i="2"/>
  <c r="U746" i="2"/>
  <c r="U747" i="2"/>
  <c r="U748" i="2"/>
  <c r="U749" i="2"/>
  <c r="U750" i="2"/>
  <c r="U751" i="2"/>
  <c r="U752" i="2"/>
  <c r="U753" i="2"/>
  <c r="U754" i="2"/>
  <c r="U755" i="2"/>
  <c r="U756" i="2"/>
  <c r="U757" i="2"/>
  <c r="U758" i="2"/>
  <c r="U759" i="2"/>
  <c r="U760" i="2"/>
  <c r="U761" i="2"/>
  <c r="U762" i="2"/>
  <c r="U763" i="2"/>
  <c r="U764" i="2"/>
  <c r="U765" i="2"/>
  <c r="U766" i="2"/>
  <c r="U767" i="2"/>
  <c r="U768" i="2"/>
  <c r="U769" i="2"/>
  <c r="U770" i="2"/>
  <c r="U771" i="2"/>
  <c r="U772" i="2"/>
  <c r="U773" i="2"/>
  <c r="U774" i="2"/>
  <c r="U775" i="2"/>
  <c r="U776" i="2"/>
  <c r="U777" i="2"/>
  <c r="U778" i="2"/>
  <c r="U779" i="2"/>
  <c r="U780" i="2"/>
  <c r="U781" i="2"/>
  <c r="U782" i="2"/>
  <c r="U783" i="2"/>
  <c r="U784" i="2"/>
  <c r="U785" i="2"/>
  <c r="U786" i="2"/>
  <c r="U787" i="2"/>
  <c r="U788" i="2"/>
  <c r="U789" i="2"/>
  <c r="U790" i="2"/>
  <c r="U791" i="2"/>
  <c r="U792" i="2"/>
  <c r="U793" i="2"/>
  <c r="U794" i="2"/>
  <c r="U795" i="2"/>
  <c r="U796" i="2"/>
  <c r="U797" i="2"/>
  <c r="U798" i="2"/>
  <c r="U799" i="2"/>
  <c r="U800" i="2"/>
  <c r="U801" i="2"/>
  <c r="U802" i="2"/>
  <c r="U803" i="2"/>
  <c r="U804" i="2"/>
  <c r="U805" i="2"/>
  <c r="U806" i="2"/>
  <c r="U807" i="2"/>
  <c r="U808" i="2"/>
  <c r="U809" i="2"/>
  <c r="U810" i="2"/>
  <c r="U811" i="2"/>
  <c r="U812" i="2"/>
  <c r="U813" i="2"/>
  <c r="U814" i="2"/>
  <c r="U815" i="2"/>
  <c r="U816" i="2"/>
  <c r="U817" i="2"/>
  <c r="U818" i="2"/>
  <c r="U819" i="2"/>
  <c r="U820" i="2"/>
  <c r="U821" i="2"/>
  <c r="U822" i="2"/>
  <c r="U823" i="2"/>
  <c r="U824" i="2"/>
  <c r="U825" i="2"/>
  <c r="U826" i="2"/>
  <c r="U827" i="2"/>
  <c r="U828" i="2"/>
  <c r="U829" i="2"/>
  <c r="U830" i="2"/>
  <c r="U831" i="2"/>
  <c r="U832" i="2"/>
  <c r="U833" i="2"/>
  <c r="U834" i="2"/>
  <c r="U835" i="2"/>
  <c r="U836" i="2"/>
  <c r="U837" i="2"/>
  <c r="U838" i="2"/>
  <c r="U839" i="2"/>
  <c r="U840" i="2"/>
  <c r="U841" i="2"/>
  <c r="U842" i="2"/>
  <c r="U843" i="2"/>
  <c r="U844" i="2"/>
  <c r="U845" i="2"/>
  <c r="U846" i="2"/>
  <c r="U847" i="2"/>
  <c r="U848" i="2"/>
  <c r="U849" i="2"/>
  <c r="U850" i="2"/>
  <c r="U851" i="2"/>
  <c r="U852" i="2"/>
  <c r="U853" i="2"/>
  <c r="U854" i="2"/>
  <c r="U855" i="2"/>
  <c r="U856" i="2"/>
  <c r="U857" i="2"/>
  <c r="U858" i="2"/>
  <c r="U859" i="2"/>
  <c r="U860" i="2"/>
  <c r="U861" i="2"/>
  <c r="U862" i="2"/>
  <c r="U863" i="2"/>
  <c r="U864" i="2"/>
  <c r="U865" i="2"/>
  <c r="U866" i="2"/>
  <c r="U867" i="2"/>
  <c r="U868" i="2"/>
  <c r="U869" i="2"/>
  <c r="U870" i="2"/>
  <c r="U871" i="2"/>
  <c r="U872" i="2"/>
  <c r="U873" i="2"/>
  <c r="U874" i="2"/>
  <c r="U875" i="2"/>
  <c r="U876" i="2"/>
  <c r="U877" i="2"/>
  <c r="U878" i="2"/>
  <c r="U879" i="2"/>
  <c r="U880" i="2"/>
  <c r="U881" i="2"/>
  <c r="U882" i="2"/>
  <c r="U883" i="2"/>
  <c r="U884" i="2"/>
  <c r="U885" i="2"/>
  <c r="U886" i="2"/>
  <c r="U887" i="2"/>
  <c r="U888" i="2"/>
  <c r="U889" i="2"/>
  <c r="U890" i="2"/>
  <c r="U891" i="2"/>
  <c r="U892" i="2"/>
  <c r="U893" i="2"/>
  <c r="U894" i="2"/>
  <c r="U895" i="2"/>
  <c r="U896" i="2"/>
  <c r="U897" i="2"/>
  <c r="U898" i="2"/>
  <c r="U899" i="2"/>
  <c r="U900" i="2"/>
  <c r="U901" i="2"/>
  <c r="U902" i="2"/>
  <c r="U903" i="2"/>
  <c r="U904" i="2"/>
  <c r="U905" i="2"/>
  <c r="U906" i="2"/>
  <c r="U907" i="2"/>
  <c r="U908" i="2"/>
  <c r="U909" i="2"/>
  <c r="U910" i="2"/>
  <c r="U911" i="2"/>
  <c r="U912" i="2"/>
  <c r="U913" i="2"/>
  <c r="U914" i="2"/>
  <c r="U915" i="2"/>
  <c r="U916" i="2"/>
  <c r="U917" i="2"/>
  <c r="U918" i="2"/>
  <c r="U919" i="2"/>
  <c r="U920" i="2"/>
  <c r="U921" i="2"/>
  <c r="U922" i="2"/>
  <c r="U923" i="2"/>
  <c r="U924" i="2"/>
  <c r="U925" i="2"/>
  <c r="U926" i="2"/>
  <c r="U927" i="2"/>
  <c r="U928" i="2"/>
  <c r="U929" i="2"/>
  <c r="U930" i="2"/>
  <c r="U931" i="2"/>
  <c r="U932" i="2"/>
  <c r="U933" i="2"/>
  <c r="U934" i="2"/>
  <c r="U935" i="2"/>
  <c r="U936" i="2"/>
  <c r="U937" i="2"/>
  <c r="U938" i="2"/>
  <c r="U939" i="2"/>
  <c r="U940" i="2"/>
  <c r="U941" i="2"/>
  <c r="U942" i="2"/>
  <c r="U943" i="2"/>
  <c r="U944" i="2"/>
  <c r="U945" i="2"/>
  <c r="U946" i="2"/>
  <c r="U947" i="2"/>
  <c r="U948" i="2"/>
  <c r="U949" i="2"/>
  <c r="U950" i="2"/>
  <c r="U951" i="2"/>
  <c r="U952" i="2"/>
  <c r="U953" i="2"/>
  <c r="U954" i="2"/>
  <c r="U955" i="2"/>
  <c r="U956" i="2"/>
  <c r="U957" i="2"/>
  <c r="U958" i="2"/>
  <c r="U959" i="2"/>
  <c r="U960" i="2"/>
  <c r="U961" i="2"/>
  <c r="U962" i="2"/>
  <c r="U963" i="2"/>
  <c r="U964" i="2"/>
  <c r="U965" i="2"/>
  <c r="U966" i="2"/>
  <c r="U967" i="2"/>
  <c r="U968" i="2"/>
  <c r="U969" i="2"/>
  <c r="U970" i="2"/>
  <c r="U971" i="2"/>
  <c r="U972" i="2"/>
  <c r="U973" i="2"/>
  <c r="U974" i="2"/>
  <c r="U975" i="2"/>
  <c r="U976" i="2"/>
  <c r="U977" i="2"/>
  <c r="U978" i="2"/>
  <c r="U979" i="2"/>
  <c r="U980" i="2"/>
  <c r="U981" i="2"/>
  <c r="U982" i="2"/>
  <c r="U983" i="2"/>
  <c r="U984" i="2"/>
  <c r="U985" i="2"/>
  <c r="U986" i="2"/>
  <c r="U987" i="2"/>
  <c r="U988" i="2"/>
  <c r="U989" i="2"/>
  <c r="U990" i="2"/>
  <c r="U991" i="2"/>
  <c r="U992" i="2"/>
  <c r="U993" i="2"/>
  <c r="U994" i="2"/>
  <c r="U995" i="2"/>
  <c r="U996" i="2"/>
  <c r="U997" i="2"/>
  <c r="U998" i="2"/>
  <c r="U999" i="2"/>
  <c r="U1000" i="2"/>
  <c r="U1001" i="2"/>
  <c r="U1002" i="2"/>
  <c r="U1003" i="2"/>
  <c r="U1004" i="2"/>
  <c r="U1005" i="2"/>
  <c r="U1006" i="2"/>
  <c r="U1007" i="2"/>
  <c r="U1008" i="2"/>
  <c r="U1009" i="2"/>
  <c r="U1010" i="2"/>
  <c r="U1011" i="2"/>
  <c r="U1012" i="2"/>
  <c r="U1013" i="2"/>
  <c r="U1014" i="2"/>
  <c r="U1015" i="2"/>
  <c r="U10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0" i="2"/>
  <c r="R561" i="2"/>
  <c r="R562" i="2"/>
  <c r="R563" i="2"/>
  <c r="R564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8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6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1" i="2"/>
  <c r="R612" i="2"/>
  <c r="R613" i="2"/>
  <c r="R614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2" i="2"/>
  <c r="R633" i="2"/>
  <c r="R634" i="2"/>
  <c r="R635" i="2"/>
  <c r="R636" i="2"/>
  <c r="R637" i="2"/>
  <c r="R638" i="2"/>
  <c r="R639" i="2"/>
  <c r="R640" i="2"/>
  <c r="R641" i="2"/>
  <c r="R642" i="2"/>
  <c r="R643" i="2"/>
  <c r="R644" i="2"/>
  <c r="R645" i="2"/>
  <c r="R646" i="2"/>
  <c r="R647" i="2"/>
  <c r="R648" i="2"/>
  <c r="R649" i="2"/>
  <c r="R650" i="2"/>
  <c r="R651" i="2"/>
  <c r="R652" i="2"/>
  <c r="R653" i="2"/>
  <c r="R654" i="2"/>
  <c r="R655" i="2"/>
  <c r="R656" i="2"/>
  <c r="R657" i="2"/>
  <c r="R658" i="2"/>
  <c r="R659" i="2"/>
  <c r="R660" i="2"/>
  <c r="R661" i="2"/>
  <c r="R662" i="2"/>
  <c r="R663" i="2"/>
  <c r="R664" i="2"/>
  <c r="R665" i="2"/>
  <c r="R666" i="2"/>
  <c r="R667" i="2"/>
  <c r="R668" i="2"/>
  <c r="R669" i="2"/>
  <c r="R670" i="2"/>
  <c r="R671" i="2"/>
  <c r="R672" i="2"/>
  <c r="R673" i="2"/>
  <c r="R674" i="2"/>
  <c r="R675" i="2"/>
  <c r="R676" i="2"/>
  <c r="R677" i="2"/>
  <c r="R678" i="2"/>
  <c r="R679" i="2"/>
  <c r="R680" i="2"/>
  <c r="R681" i="2"/>
  <c r="R682" i="2"/>
  <c r="R683" i="2"/>
  <c r="R684" i="2"/>
  <c r="R685" i="2"/>
  <c r="R686" i="2"/>
  <c r="R687" i="2"/>
  <c r="R688" i="2"/>
  <c r="R689" i="2"/>
  <c r="R690" i="2"/>
  <c r="R691" i="2"/>
  <c r="R692" i="2"/>
  <c r="R693" i="2"/>
  <c r="R694" i="2"/>
  <c r="R695" i="2"/>
  <c r="R696" i="2"/>
  <c r="R697" i="2"/>
  <c r="R698" i="2"/>
  <c r="R699" i="2"/>
  <c r="R700" i="2"/>
  <c r="R701" i="2"/>
  <c r="R702" i="2"/>
  <c r="R703" i="2"/>
  <c r="R704" i="2"/>
  <c r="R705" i="2"/>
  <c r="R706" i="2"/>
  <c r="R707" i="2"/>
  <c r="R708" i="2"/>
  <c r="R709" i="2"/>
  <c r="R710" i="2"/>
  <c r="R711" i="2"/>
  <c r="R712" i="2"/>
  <c r="R713" i="2"/>
  <c r="R714" i="2"/>
  <c r="R715" i="2"/>
  <c r="R716" i="2"/>
  <c r="R717" i="2"/>
  <c r="R718" i="2"/>
  <c r="R719" i="2"/>
  <c r="R720" i="2"/>
  <c r="R721" i="2"/>
  <c r="R722" i="2"/>
  <c r="R723" i="2"/>
  <c r="R724" i="2"/>
  <c r="R725" i="2"/>
  <c r="R726" i="2"/>
  <c r="R727" i="2"/>
  <c r="R728" i="2"/>
  <c r="R729" i="2"/>
  <c r="R730" i="2"/>
  <c r="R731" i="2"/>
  <c r="R732" i="2"/>
  <c r="R733" i="2"/>
  <c r="R734" i="2"/>
  <c r="R735" i="2"/>
  <c r="R736" i="2"/>
  <c r="R737" i="2"/>
  <c r="R738" i="2"/>
  <c r="R739" i="2"/>
  <c r="R740" i="2"/>
  <c r="R741" i="2"/>
  <c r="R742" i="2"/>
  <c r="R743" i="2"/>
  <c r="R744" i="2"/>
  <c r="R745" i="2"/>
  <c r="R746" i="2"/>
  <c r="R747" i="2"/>
  <c r="R748" i="2"/>
  <c r="R749" i="2"/>
  <c r="R750" i="2"/>
  <c r="R751" i="2"/>
  <c r="R752" i="2"/>
  <c r="R753" i="2"/>
  <c r="R754" i="2"/>
  <c r="R755" i="2"/>
  <c r="R756" i="2"/>
  <c r="R757" i="2"/>
  <c r="R758" i="2"/>
  <c r="R759" i="2"/>
  <c r="R760" i="2"/>
  <c r="R761" i="2"/>
  <c r="R762" i="2"/>
  <c r="R763" i="2"/>
  <c r="R764" i="2"/>
  <c r="R765" i="2"/>
  <c r="R766" i="2"/>
  <c r="R767" i="2"/>
  <c r="R768" i="2"/>
  <c r="R769" i="2"/>
  <c r="R770" i="2"/>
  <c r="R771" i="2"/>
  <c r="R772" i="2"/>
  <c r="R773" i="2"/>
  <c r="R774" i="2"/>
  <c r="R775" i="2"/>
  <c r="R776" i="2"/>
  <c r="R777" i="2"/>
  <c r="R778" i="2"/>
  <c r="R779" i="2"/>
  <c r="R780" i="2"/>
  <c r="R781" i="2"/>
  <c r="R782" i="2"/>
  <c r="R783" i="2"/>
  <c r="R784" i="2"/>
  <c r="R785" i="2"/>
  <c r="R786" i="2"/>
  <c r="R787" i="2"/>
  <c r="R788" i="2"/>
  <c r="R789" i="2"/>
  <c r="R790" i="2"/>
  <c r="R791" i="2"/>
  <c r="R792" i="2"/>
  <c r="R793" i="2"/>
  <c r="R794" i="2"/>
  <c r="R795" i="2"/>
  <c r="R796" i="2"/>
  <c r="R797" i="2"/>
  <c r="R798" i="2"/>
  <c r="R799" i="2"/>
  <c r="R800" i="2"/>
  <c r="R801" i="2"/>
  <c r="R802" i="2"/>
  <c r="R803" i="2"/>
  <c r="R804" i="2"/>
  <c r="R805" i="2"/>
  <c r="R806" i="2"/>
  <c r="R807" i="2"/>
  <c r="R808" i="2"/>
  <c r="R809" i="2"/>
  <c r="R810" i="2"/>
  <c r="R811" i="2"/>
  <c r="R812" i="2"/>
  <c r="R813" i="2"/>
  <c r="R814" i="2"/>
  <c r="R815" i="2"/>
  <c r="R816" i="2"/>
  <c r="R817" i="2"/>
  <c r="R818" i="2"/>
  <c r="R819" i="2"/>
  <c r="R820" i="2"/>
  <c r="R821" i="2"/>
  <c r="R822" i="2"/>
  <c r="R823" i="2"/>
  <c r="R824" i="2"/>
  <c r="R825" i="2"/>
  <c r="R826" i="2"/>
  <c r="R827" i="2"/>
  <c r="R828" i="2"/>
  <c r="R829" i="2"/>
  <c r="R830" i="2"/>
  <c r="R831" i="2"/>
  <c r="R832" i="2"/>
  <c r="R833" i="2"/>
  <c r="R834" i="2"/>
  <c r="R835" i="2"/>
  <c r="R836" i="2"/>
  <c r="R837" i="2"/>
  <c r="R838" i="2"/>
  <c r="R839" i="2"/>
  <c r="R840" i="2"/>
  <c r="R841" i="2"/>
  <c r="R842" i="2"/>
  <c r="R843" i="2"/>
  <c r="R844" i="2"/>
  <c r="R845" i="2"/>
  <c r="R846" i="2"/>
  <c r="R847" i="2"/>
  <c r="R848" i="2"/>
  <c r="R849" i="2"/>
  <c r="R850" i="2"/>
  <c r="R851" i="2"/>
  <c r="R852" i="2"/>
  <c r="R853" i="2"/>
  <c r="R854" i="2"/>
  <c r="R855" i="2"/>
  <c r="R856" i="2"/>
  <c r="R857" i="2"/>
  <c r="R858" i="2"/>
  <c r="R859" i="2"/>
  <c r="R860" i="2"/>
  <c r="R861" i="2"/>
  <c r="R862" i="2"/>
  <c r="R863" i="2"/>
  <c r="R864" i="2"/>
  <c r="R865" i="2"/>
  <c r="R866" i="2"/>
  <c r="R867" i="2"/>
  <c r="R868" i="2"/>
  <c r="R869" i="2"/>
  <c r="R870" i="2"/>
  <c r="R871" i="2"/>
  <c r="R872" i="2"/>
  <c r="R873" i="2"/>
  <c r="R874" i="2"/>
  <c r="R875" i="2"/>
  <c r="R876" i="2"/>
  <c r="R877" i="2"/>
  <c r="R878" i="2"/>
  <c r="R879" i="2"/>
  <c r="R880" i="2"/>
  <c r="R881" i="2"/>
  <c r="R882" i="2"/>
  <c r="R883" i="2"/>
  <c r="R884" i="2"/>
  <c r="R885" i="2"/>
  <c r="R886" i="2"/>
  <c r="R887" i="2"/>
  <c r="R888" i="2"/>
  <c r="R889" i="2"/>
  <c r="R890" i="2"/>
  <c r="R891" i="2"/>
  <c r="R892" i="2"/>
  <c r="R893" i="2"/>
  <c r="R894" i="2"/>
  <c r="R895" i="2"/>
  <c r="R896" i="2"/>
  <c r="R897" i="2"/>
  <c r="R898" i="2"/>
  <c r="R899" i="2"/>
  <c r="R900" i="2"/>
  <c r="R901" i="2"/>
  <c r="R902" i="2"/>
  <c r="R903" i="2"/>
  <c r="R904" i="2"/>
  <c r="R905" i="2"/>
  <c r="R906" i="2"/>
  <c r="R907" i="2"/>
  <c r="R908" i="2"/>
  <c r="R909" i="2"/>
  <c r="R910" i="2"/>
  <c r="R911" i="2"/>
  <c r="R912" i="2"/>
  <c r="R913" i="2"/>
  <c r="R914" i="2"/>
  <c r="R915" i="2"/>
  <c r="R916" i="2"/>
  <c r="R917" i="2"/>
  <c r="R918" i="2"/>
  <c r="R919" i="2"/>
  <c r="R920" i="2"/>
  <c r="R921" i="2"/>
  <c r="R922" i="2"/>
  <c r="R923" i="2"/>
  <c r="R924" i="2"/>
  <c r="R925" i="2"/>
  <c r="R926" i="2"/>
  <c r="R927" i="2"/>
  <c r="R928" i="2"/>
  <c r="R929" i="2"/>
  <c r="R930" i="2"/>
  <c r="R931" i="2"/>
  <c r="R932" i="2"/>
  <c r="R933" i="2"/>
  <c r="R934" i="2"/>
  <c r="R935" i="2"/>
  <c r="R936" i="2"/>
  <c r="R937" i="2"/>
  <c r="R938" i="2"/>
  <c r="R939" i="2"/>
  <c r="R940" i="2"/>
  <c r="R941" i="2"/>
  <c r="R942" i="2"/>
  <c r="R943" i="2"/>
  <c r="R944" i="2"/>
  <c r="R945" i="2"/>
  <c r="R946" i="2"/>
  <c r="R947" i="2"/>
  <c r="R948" i="2"/>
  <c r="R949" i="2"/>
  <c r="R950" i="2"/>
  <c r="R951" i="2"/>
  <c r="R952" i="2"/>
  <c r="R953" i="2"/>
  <c r="R954" i="2"/>
  <c r="R955" i="2"/>
  <c r="R956" i="2"/>
  <c r="R957" i="2"/>
  <c r="R958" i="2"/>
  <c r="R959" i="2"/>
  <c r="R960" i="2"/>
  <c r="R961" i="2"/>
  <c r="R962" i="2"/>
  <c r="R963" i="2"/>
  <c r="R964" i="2"/>
  <c r="R965" i="2"/>
  <c r="R966" i="2"/>
  <c r="R967" i="2"/>
  <c r="R968" i="2"/>
  <c r="R969" i="2"/>
  <c r="R970" i="2"/>
  <c r="R971" i="2"/>
  <c r="R972" i="2"/>
  <c r="R973" i="2"/>
  <c r="R974" i="2"/>
  <c r="R975" i="2"/>
  <c r="R976" i="2"/>
  <c r="R977" i="2"/>
  <c r="R978" i="2"/>
  <c r="R979" i="2"/>
  <c r="R980" i="2"/>
  <c r="R981" i="2"/>
  <c r="R982" i="2"/>
  <c r="R983" i="2"/>
  <c r="R984" i="2"/>
  <c r="R985" i="2"/>
  <c r="R986" i="2"/>
  <c r="R987" i="2"/>
  <c r="R988" i="2"/>
  <c r="R989" i="2"/>
  <c r="R990" i="2"/>
  <c r="R991" i="2"/>
  <c r="R992" i="2"/>
  <c r="R993" i="2"/>
  <c r="R994" i="2"/>
  <c r="R995" i="2"/>
  <c r="R996" i="2"/>
  <c r="R997" i="2"/>
  <c r="R998" i="2"/>
  <c r="R999" i="2"/>
  <c r="R1000" i="2"/>
  <c r="R1001" i="2"/>
  <c r="R1002" i="2"/>
  <c r="R1003" i="2"/>
  <c r="R1004" i="2"/>
  <c r="R1005" i="2"/>
  <c r="R1006" i="2"/>
  <c r="R1007" i="2"/>
  <c r="R1008" i="2"/>
  <c r="R1009" i="2"/>
  <c r="R1010" i="2"/>
  <c r="R1011" i="2"/>
  <c r="R1012" i="2"/>
  <c r="R1013" i="2"/>
  <c r="R1014" i="2"/>
  <c r="R1015" i="2"/>
  <c r="R10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A1" i="1"/>
  <c r="D4" i="1"/>
  <c r="C6" i="1" l="1"/>
  <c r="C5" i="1" l="1"/>
  <c r="N824" i="2" l="1"/>
  <c r="N816" i="2"/>
  <c r="N808" i="2"/>
  <c r="N800" i="2"/>
  <c r="N792" i="2"/>
  <c r="N784" i="2"/>
  <c r="N776" i="2"/>
  <c r="N768" i="2"/>
  <c r="N760" i="2"/>
  <c r="N752" i="2"/>
  <c r="N744" i="2"/>
  <c r="N736" i="2"/>
  <c r="N728" i="2"/>
  <c r="N720" i="2"/>
  <c r="N712" i="2"/>
  <c r="N704" i="2"/>
  <c r="N696" i="2"/>
  <c r="N688" i="2"/>
  <c r="N680" i="2"/>
  <c r="N672" i="2"/>
  <c r="N664" i="2"/>
  <c r="N656" i="2"/>
  <c r="N648" i="2"/>
  <c r="N640" i="2"/>
  <c r="N632" i="2"/>
  <c r="N624" i="2"/>
  <c r="N616" i="2"/>
  <c r="N608" i="2"/>
  <c r="N600" i="2"/>
  <c r="N592" i="2"/>
  <c r="N584" i="2"/>
  <c r="N576" i="2"/>
  <c r="N568" i="2"/>
  <c r="N560" i="2"/>
  <c r="N552" i="2"/>
  <c r="N544" i="2"/>
  <c r="N536" i="2"/>
  <c r="N528" i="2"/>
  <c r="N520" i="2"/>
  <c r="N512" i="2"/>
  <c r="N504" i="2"/>
  <c r="N496" i="2"/>
  <c r="N488" i="2"/>
  <c r="N480" i="2"/>
  <c r="N472" i="2"/>
  <c r="N464" i="2"/>
  <c r="N456" i="2"/>
  <c r="N448" i="2"/>
  <c r="N440" i="2"/>
  <c r="N432" i="2"/>
  <c r="N424" i="2"/>
  <c r="N416" i="2"/>
  <c r="N408" i="2"/>
  <c r="N400" i="2"/>
  <c r="N392" i="2"/>
  <c r="N384" i="2"/>
  <c r="N376" i="2"/>
  <c r="N368" i="2"/>
  <c r="N360" i="2"/>
  <c r="N352" i="2"/>
  <c r="N344" i="2"/>
  <c r="N336" i="2"/>
  <c r="N328" i="2"/>
  <c r="N320" i="2"/>
  <c r="N312" i="2"/>
  <c r="N304" i="2"/>
  <c r="N296" i="2"/>
  <c r="N288" i="2"/>
  <c r="N280" i="2"/>
  <c r="N272" i="2"/>
  <c r="N264" i="2"/>
  <c r="N256" i="2"/>
  <c r="N248" i="2"/>
  <c r="N240" i="2"/>
  <c r="N232" i="2"/>
  <c r="N224" i="2"/>
  <c r="N216" i="2"/>
  <c r="N208" i="2"/>
  <c r="N200" i="2"/>
  <c r="N192" i="2"/>
  <c r="N184" i="2"/>
  <c r="N176" i="2"/>
  <c r="N168" i="2"/>
  <c r="N160" i="2"/>
  <c r="N152" i="2"/>
  <c r="N144" i="2"/>
  <c r="N136" i="2"/>
  <c r="N128" i="2"/>
  <c r="N120" i="2"/>
  <c r="N112" i="2"/>
  <c r="N104" i="2"/>
  <c r="N96" i="2"/>
  <c r="N88" i="2"/>
  <c r="N80" i="2"/>
  <c r="N72" i="2"/>
  <c r="N64" i="2"/>
  <c r="N56" i="2"/>
  <c r="N48" i="2"/>
  <c r="N40" i="2"/>
  <c r="N32" i="2"/>
  <c r="N24" i="2"/>
  <c r="N1008" i="2"/>
  <c r="N992" i="2"/>
  <c r="N984" i="2"/>
  <c r="N976" i="2"/>
  <c r="N968" i="2"/>
  <c r="N960" i="2"/>
  <c r="N952" i="2"/>
  <c r="N944" i="2"/>
  <c r="N936" i="2"/>
  <c r="N928" i="2"/>
  <c r="N920" i="2"/>
  <c r="N912" i="2"/>
  <c r="N904" i="2"/>
  <c r="N896" i="2"/>
  <c r="N888" i="2"/>
  <c r="N880" i="2"/>
  <c r="N872" i="2"/>
  <c r="N864" i="2"/>
  <c r="N856" i="2"/>
  <c r="N848" i="2"/>
  <c r="N840" i="2"/>
  <c r="N832" i="2"/>
  <c r="N1015" i="2"/>
  <c r="N1007" i="2"/>
  <c r="N999" i="2"/>
  <c r="N991" i="2"/>
  <c r="N983" i="2"/>
  <c r="N975" i="2"/>
  <c r="N967" i="2"/>
  <c r="N959" i="2"/>
  <c r="N951" i="2"/>
  <c r="N943" i="2"/>
  <c r="N935" i="2"/>
  <c r="N927" i="2"/>
  <c r="N919" i="2"/>
  <c r="N911" i="2"/>
  <c r="N903" i="2"/>
  <c r="N895" i="2"/>
  <c r="N887" i="2"/>
  <c r="N879" i="2"/>
  <c r="N871" i="2"/>
  <c r="N863" i="2"/>
  <c r="N855" i="2"/>
  <c r="N847" i="2"/>
  <c r="N839" i="2"/>
  <c r="N831" i="2"/>
  <c r="N823" i="2"/>
  <c r="N815" i="2"/>
  <c r="N807" i="2"/>
  <c r="N799" i="2"/>
  <c r="N791" i="2"/>
  <c r="N783" i="2"/>
  <c r="N775" i="2"/>
  <c r="N767" i="2"/>
  <c r="N759" i="2"/>
  <c r="N751" i="2"/>
  <c r="N743" i="2"/>
  <c r="N735" i="2"/>
  <c r="N727" i="2"/>
  <c r="N719" i="2"/>
  <c r="N711" i="2"/>
  <c r="N703" i="2"/>
  <c r="N695" i="2"/>
  <c r="N687" i="2"/>
  <c r="N679" i="2"/>
  <c r="N671" i="2"/>
  <c r="N663" i="2"/>
  <c r="N655" i="2"/>
  <c r="N647" i="2"/>
  <c r="N639" i="2"/>
  <c r="N631" i="2"/>
  <c r="N623" i="2"/>
  <c r="N615" i="2"/>
  <c r="N607" i="2"/>
  <c r="N599" i="2"/>
  <c r="N591" i="2"/>
  <c r="N583" i="2"/>
  <c r="N575" i="2"/>
  <c r="N567" i="2"/>
  <c r="N559" i="2"/>
  <c r="N551" i="2"/>
  <c r="N543" i="2"/>
  <c r="N535" i="2"/>
  <c r="N527" i="2"/>
  <c r="N519" i="2"/>
  <c r="N511" i="2"/>
  <c r="N503" i="2"/>
  <c r="N495" i="2"/>
  <c r="N487" i="2"/>
  <c r="N479" i="2"/>
  <c r="N471" i="2"/>
  <c r="N463" i="2"/>
  <c r="N455" i="2"/>
  <c r="N447" i="2"/>
  <c r="N439" i="2"/>
  <c r="N431" i="2"/>
  <c r="N423" i="2"/>
  <c r="N415" i="2"/>
  <c r="N407" i="2"/>
  <c r="N399" i="2"/>
  <c r="N391" i="2"/>
  <c r="N383" i="2"/>
  <c r="N375" i="2"/>
  <c r="N367" i="2"/>
  <c r="N359" i="2"/>
  <c r="N351" i="2"/>
  <c r="N343" i="2"/>
  <c r="N335" i="2"/>
  <c r="N327" i="2"/>
  <c r="N319" i="2"/>
  <c r="N311" i="2"/>
  <c r="N303" i="2"/>
  <c r="N295" i="2"/>
  <c r="N287" i="2"/>
  <c r="N279" i="2"/>
  <c r="N271" i="2"/>
  <c r="N263" i="2"/>
  <c r="N255" i="2"/>
  <c r="N247" i="2"/>
  <c r="N239" i="2"/>
  <c r="N231" i="2"/>
  <c r="N223" i="2"/>
  <c r="N215" i="2"/>
  <c r="N207" i="2"/>
  <c r="N199" i="2"/>
  <c r="N191" i="2"/>
  <c r="N183" i="2"/>
  <c r="N175" i="2"/>
  <c r="N167" i="2"/>
  <c r="N159" i="2"/>
  <c r="N151" i="2"/>
  <c r="N143" i="2"/>
  <c r="N135" i="2"/>
  <c r="N127" i="2"/>
  <c r="N119" i="2"/>
  <c r="N111" i="2"/>
  <c r="N103" i="2"/>
  <c r="N95" i="2"/>
  <c r="N87" i="2"/>
  <c r="N79" i="2"/>
  <c r="N71" i="2"/>
  <c r="N63" i="2"/>
  <c r="N55" i="2"/>
  <c r="N47" i="2"/>
  <c r="N39" i="2"/>
  <c r="N31" i="2"/>
  <c r="N23" i="2"/>
  <c r="N998" i="2"/>
  <c r="N958" i="2"/>
  <c r="N918" i="2"/>
  <c r="N870" i="2"/>
  <c r="N822" i="2"/>
  <c r="N766" i="2"/>
  <c r="N718" i="2"/>
  <c r="N670" i="2"/>
  <c r="N622" i="2"/>
  <c r="N574" i="2"/>
  <c r="N526" i="2"/>
  <c r="N478" i="2"/>
  <c r="N430" i="2"/>
  <c r="N374" i="2"/>
  <c r="N326" i="2"/>
  <c r="N270" i="2"/>
  <c r="N214" i="2"/>
  <c r="N158" i="2"/>
  <c r="N22" i="2"/>
  <c r="N982" i="2"/>
  <c r="N934" i="2"/>
  <c r="N886" i="2"/>
  <c r="N838" i="2"/>
  <c r="N790" i="2"/>
  <c r="N742" i="2"/>
  <c r="N694" i="2"/>
  <c r="N646" i="2"/>
  <c r="N598" i="2"/>
  <c r="N550" i="2"/>
  <c r="N502" i="2"/>
  <c r="N454" i="2"/>
  <c r="N406" i="2"/>
  <c r="N358" i="2"/>
  <c r="N310" i="2"/>
  <c r="N262" i="2"/>
  <c r="N222" i="2"/>
  <c r="N174" i="2"/>
  <c r="N142" i="2"/>
  <c r="N126" i="2"/>
  <c r="N86" i="2"/>
  <c r="N78" i="2"/>
  <c r="N70" i="2"/>
  <c r="N46" i="2"/>
  <c r="N38" i="2"/>
  <c r="N30" i="2"/>
  <c r="N1013" i="2"/>
  <c r="N1005" i="2"/>
  <c r="N997" i="2"/>
  <c r="N989" i="2"/>
  <c r="N981" i="2"/>
  <c r="N973" i="2"/>
  <c r="N965" i="2"/>
  <c r="N957" i="2"/>
  <c r="N949" i="2"/>
  <c r="N941" i="2"/>
  <c r="N933" i="2"/>
  <c r="N925" i="2"/>
  <c r="N917" i="2"/>
  <c r="N909" i="2"/>
  <c r="N901" i="2"/>
  <c r="N893" i="2"/>
  <c r="N885" i="2"/>
  <c r="N877" i="2"/>
  <c r="N869" i="2"/>
  <c r="N861" i="2"/>
  <c r="N853" i="2"/>
  <c r="N845" i="2"/>
  <c r="N837" i="2"/>
  <c r="N829" i="2"/>
  <c r="N821" i="2"/>
  <c r="N813" i="2"/>
  <c r="N805" i="2"/>
  <c r="N797" i="2"/>
  <c r="N789" i="2"/>
  <c r="N781" i="2"/>
  <c r="N773" i="2"/>
  <c r="N765" i="2"/>
  <c r="N757" i="2"/>
  <c r="N749" i="2"/>
  <c r="N741" i="2"/>
  <c r="N733" i="2"/>
  <c r="N725" i="2"/>
  <c r="N717" i="2"/>
  <c r="N709" i="2"/>
  <c r="N701" i="2"/>
  <c r="N693" i="2"/>
  <c r="N685" i="2"/>
  <c r="N677" i="2"/>
  <c r="N669" i="2"/>
  <c r="N661" i="2"/>
  <c r="N653" i="2"/>
  <c r="N645" i="2"/>
  <c r="N637" i="2"/>
  <c r="N629" i="2"/>
  <c r="N621" i="2"/>
  <c r="N613" i="2"/>
  <c r="N605" i="2"/>
  <c r="N597" i="2"/>
  <c r="N589" i="2"/>
  <c r="N581" i="2"/>
  <c r="N573" i="2"/>
  <c r="N565" i="2"/>
  <c r="N557" i="2"/>
  <c r="N549" i="2"/>
  <c r="N541" i="2"/>
  <c r="N533" i="2"/>
  <c r="N525" i="2"/>
  <c r="N517" i="2"/>
  <c r="N509" i="2"/>
  <c r="N501" i="2"/>
  <c r="N493" i="2"/>
  <c r="N485" i="2"/>
  <c r="N477" i="2"/>
  <c r="N469" i="2"/>
  <c r="N461" i="2"/>
  <c r="N453" i="2"/>
  <c r="N445" i="2"/>
  <c r="N437" i="2"/>
  <c r="N429" i="2"/>
  <c r="N421" i="2"/>
  <c r="N413" i="2"/>
  <c r="N405" i="2"/>
  <c r="N397" i="2"/>
  <c r="N389" i="2"/>
  <c r="N381" i="2"/>
  <c r="N373" i="2"/>
  <c r="N365" i="2"/>
  <c r="N357" i="2"/>
  <c r="N349" i="2"/>
  <c r="N341" i="2"/>
  <c r="N333" i="2"/>
  <c r="N325" i="2"/>
  <c r="N317" i="2"/>
  <c r="N309" i="2"/>
  <c r="N301" i="2"/>
  <c r="N293" i="2"/>
  <c r="N285" i="2"/>
  <c r="N277" i="2"/>
  <c r="N269" i="2"/>
  <c r="N261" i="2"/>
  <c r="N253" i="2"/>
  <c r="N245" i="2"/>
  <c r="N237" i="2"/>
  <c r="N229" i="2"/>
  <c r="N221" i="2"/>
  <c r="N213" i="2"/>
  <c r="N205" i="2"/>
  <c r="N197" i="2"/>
  <c r="N189" i="2"/>
  <c r="N181" i="2"/>
  <c r="N173" i="2"/>
  <c r="N165" i="2"/>
  <c r="N157" i="2"/>
  <c r="N149" i="2"/>
  <c r="N141" i="2"/>
  <c r="N133" i="2"/>
  <c r="N125" i="2"/>
  <c r="N117" i="2"/>
  <c r="N109" i="2"/>
  <c r="N101" i="2"/>
  <c r="N93" i="2"/>
  <c r="N85" i="2"/>
  <c r="N77" i="2"/>
  <c r="N69" i="2"/>
  <c r="N61" i="2"/>
  <c r="N53" i="2"/>
  <c r="N45" i="2"/>
  <c r="N37" i="2"/>
  <c r="N29" i="2"/>
  <c r="N21" i="2"/>
  <c r="N1000" i="2"/>
  <c r="N974" i="2"/>
  <c r="N926" i="2"/>
  <c r="N878" i="2"/>
  <c r="N830" i="2"/>
  <c r="N782" i="2"/>
  <c r="N734" i="2"/>
  <c r="N678" i="2"/>
  <c r="N630" i="2"/>
  <c r="N582" i="2"/>
  <c r="N534" i="2"/>
  <c r="N486" i="2"/>
  <c r="N438" i="2"/>
  <c r="N390" i="2"/>
  <c r="N342" i="2"/>
  <c r="N294" i="2"/>
  <c r="N246" i="2"/>
  <c r="N198" i="2"/>
  <c r="N150" i="2"/>
  <c r="N118" i="2"/>
  <c r="N62" i="2"/>
  <c r="N1004" i="2"/>
  <c r="N988" i="2"/>
  <c r="N980" i="2"/>
  <c r="N972" i="2"/>
  <c r="N964" i="2"/>
  <c r="N956" i="2"/>
  <c r="N948" i="2"/>
  <c r="N940" i="2"/>
  <c r="N932" i="2"/>
  <c r="N924" i="2"/>
  <c r="N916" i="2"/>
  <c r="N908" i="2"/>
  <c r="N900" i="2"/>
  <c r="N892" i="2"/>
  <c r="N884" i="2"/>
  <c r="N876" i="2"/>
  <c r="N868" i="2"/>
  <c r="N860" i="2"/>
  <c r="N852" i="2"/>
  <c r="N844" i="2"/>
  <c r="N836" i="2"/>
  <c r="N828" i="2"/>
  <c r="N820" i="2"/>
  <c r="N812" i="2"/>
  <c r="N804" i="2"/>
  <c r="N796" i="2"/>
  <c r="N788" i="2"/>
  <c r="N780" i="2"/>
  <c r="N772" i="2"/>
  <c r="N764" i="2"/>
  <c r="N756" i="2"/>
  <c r="N748" i="2"/>
  <c r="N740" i="2"/>
  <c r="N732" i="2"/>
  <c r="N724" i="2"/>
  <c r="N716" i="2"/>
  <c r="N708" i="2"/>
  <c r="N700" i="2"/>
  <c r="N692" i="2"/>
  <c r="N684" i="2"/>
  <c r="N676" i="2"/>
  <c r="N668" i="2"/>
  <c r="N660" i="2"/>
  <c r="N652" i="2"/>
  <c r="N644" i="2"/>
  <c r="N636" i="2"/>
  <c r="N628" i="2"/>
  <c r="N620" i="2"/>
  <c r="N612" i="2"/>
  <c r="N604" i="2"/>
  <c r="N596" i="2"/>
  <c r="N588" i="2"/>
  <c r="N580" i="2"/>
  <c r="N572" i="2"/>
  <c r="N564" i="2"/>
  <c r="N556" i="2"/>
  <c r="N548" i="2"/>
  <c r="N540" i="2"/>
  <c r="N532" i="2"/>
  <c r="N524" i="2"/>
  <c r="N516" i="2"/>
  <c r="N508" i="2"/>
  <c r="N500" i="2"/>
  <c r="N492" i="2"/>
  <c r="N484" i="2"/>
  <c r="N476" i="2"/>
  <c r="N468" i="2"/>
  <c r="N460" i="2"/>
  <c r="N452" i="2"/>
  <c r="N444" i="2"/>
  <c r="N436" i="2"/>
  <c r="N428" i="2"/>
  <c r="N420" i="2"/>
  <c r="N412" i="2"/>
  <c r="N404" i="2"/>
  <c r="N396" i="2"/>
  <c r="N388" i="2"/>
  <c r="N380" i="2"/>
  <c r="N372" i="2"/>
  <c r="N364" i="2"/>
  <c r="N356" i="2"/>
  <c r="N348" i="2"/>
  <c r="N340" i="2"/>
  <c r="N332" i="2"/>
  <c r="N324" i="2"/>
  <c r="N316" i="2"/>
  <c r="N308" i="2"/>
  <c r="N300" i="2"/>
  <c r="N292" i="2"/>
  <c r="N284" i="2"/>
  <c r="N276" i="2"/>
  <c r="N268" i="2"/>
  <c r="N260" i="2"/>
  <c r="N252" i="2"/>
  <c r="N244" i="2"/>
  <c r="N236" i="2"/>
  <c r="N228" i="2"/>
  <c r="N220" i="2"/>
  <c r="N212" i="2"/>
  <c r="N204" i="2"/>
  <c r="N196" i="2"/>
  <c r="N188" i="2"/>
  <c r="N180" i="2"/>
  <c r="N172" i="2"/>
  <c r="N164" i="2"/>
  <c r="N156" i="2"/>
  <c r="N148" i="2"/>
  <c r="N140" i="2"/>
  <c r="N132" i="2"/>
  <c r="N124" i="2"/>
  <c r="N116" i="2"/>
  <c r="N108" i="2"/>
  <c r="N100" i="2"/>
  <c r="N92" i="2"/>
  <c r="N84" i="2"/>
  <c r="N76" i="2"/>
  <c r="N68" i="2"/>
  <c r="N60" i="2"/>
  <c r="N52" i="2"/>
  <c r="N44" i="2"/>
  <c r="N36" i="2"/>
  <c r="N28" i="2"/>
  <c r="N20" i="2"/>
  <c r="N1016" i="2"/>
  <c r="N990" i="2"/>
  <c r="N942" i="2"/>
  <c r="N902" i="2"/>
  <c r="N862" i="2"/>
  <c r="N814" i="2"/>
  <c r="N774" i="2"/>
  <c r="N726" i="2"/>
  <c r="N686" i="2"/>
  <c r="N638" i="2"/>
  <c r="N590" i="2"/>
  <c r="N542" i="2"/>
  <c r="N494" i="2"/>
  <c r="N446" i="2"/>
  <c r="N398" i="2"/>
  <c r="N350" i="2"/>
  <c r="N302" i="2"/>
  <c r="N254" i="2"/>
  <c r="N206" i="2"/>
  <c r="N166" i="2"/>
  <c r="N134" i="2"/>
  <c r="N110" i="2"/>
  <c r="N54" i="2"/>
  <c r="N1012" i="2"/>
  <c r="N996" i="2"/>
  <c r="N1011" i="2"/>
  <c r="N1003" i="2"/>
  <c r="N995" i="2"/>
  <c r="N987" i="2"/>
  <c r="N979" i="2"/>
  <c r="N971" i="2"/>
  <c r="N963" i="2"/>
  <c r="N955" i="2"/>
  <c r="N947" i="2"/>
  <c r="N939" i="2"/>
  <c r="N931" i="2"/>
  <c r="N923" i="2"/>
  <c r="N915" i="2"/>
  <c r="N907" i="2"/>
  <c r="N899" i="2"/>
  <c r="N891" i="2"/>
  <c r="N883" i="2"/>
  <c r="N875" i="2"/>
  <c r="N867" i="2"/>
  <c r="N859" i="2"/>
  <c r="N851" i="2"/>
  <c r="N843" i="2"/>
  <c r="N835" i="2"/>
  <c r="N827" i="2"/>
  <c r="N819" i="2"/>
  <c r="N811" i="2"/>
  <c r="N803" i="2"/>
  <c r="N795" i="2"/>
  <c r="N787" i="2"/>
  <c r="N779" i="2"/>
  <c r="N771" i="2"/>
  <c r="N763" i="2"/>
  <c r="N755" i="2"/>
  <c r="N747" i="2"/>
  <c r="N739" i="2"/>
  <c r="N731" i="2"/>
  <c r="N723" i="2"/>
  <c r="N715" i="2"/>
  <c r="N707" i="2"/>
  <c r="N699" i="2"/>
  <c r="N691" i="2"/>
  <c r="N683" i="2"/>
  <c r="N675" i="2"/>
  <c r="N667" i="2"/>
  <c r="N659" i="2"/>
  <c r="N651" i="2"/>
  <c r="N643" i="2"/>
  <c r="N635" i="2"/>
  <c r="N627" i="2"/>
  <c r="N619" i="2"/>
  <c r="N611" i="2"/>
  <c r="N603" i="2"/>
  <c r="N595" i="2"/>
  <c r="N587" i="2"/>
  <c r="N579" i="2"/>
  <c r="N571" i="2"/>
  <c r="N563" i="2"/>
  <c r="N555" i="2"/>
  <c r="N547" i="2"/>
  <c r="N539" i="2"/>
  <c r="N531" i="2"/>
  <c r="N523" i="2"/>
  <c r="N515" i="2"/>
  <c r="N507" i="2"/>
  <c r="N499" i="2"/>
  <c r="N491" i="2"/>
  <c r="N483" i="2"/>
  <c r="N475" i="2"/>
  <c r="N467" i="2"/>
  <c r="N459" i="2"/>
  <c r="N451" i="2"/>
  <c r="N443" i="2"/>
  <c r="N435" i="2"/>
  <c r="N427" i="2"/>
  <c r="N419" i="2"/>
  <c r="N411" i="2"/>
  <c r="N403" i="2"/>
  <c r="N395" i="2"/>
  <c r="N387" i="2"/>
  <c r="N379" i="2"/>
  <c r="N371" i="2"/>
  <c r="N363" i="2"/>
  <c r="N355" i="2"/>
  <c r="N347" i="2"/>
  <c r="N339" i="2"/>
  <c r="N331" i="2"/>
  <c r="N323" i="2"/>
  <c r="N315" i="2"/>
  <c r="N307" i="2"/>
  <c r="N299" i="2"/>
  <c r="N291" i="2"/>
  <c r="N283" i="2"/>
  <c r="N275" i="2"/>
  <c r="N267" i="2"/>
  <c r="N259" i="2"/>
  <c r="N251" i="2"/>
  <c r="N243" i="2"/>
  <c r="N235" i="2"/>
  <c r="N227" i="2"/>
  <c r="N219" i="2"/>
  <c r="N211" i="2"/>
  <c r="N203" i="2"/>
  <c r="N195" i="2"/>
  <c r="N187" i="2"/>
  <c r="N179" i="2"/>
  <c r="N171" i="2"/>
  <c r="N163" i="2"/>
  <c r="N155" i="2"/>
  <c r="N147" i="2"/>
  <c r="N139" i="2"/>
  <c r="N131" i="2"/>
  <c r="N123" i="2"/>
  <c r="N115" i="2"/>
  <c r="N107" i="2"/>
  <c r="N99" i="2"/>
  <c r="N91" i="2"/>
  <c r="N83" i="2"/>
  <c r="N75" i="2"/>
  <c r="N67" i="2"/>
  <c r="N59" i="2"/>
  <c r="N51" i="2"/>
  <c r="N43" i="2"/>
  <c r="N35" i="2"/>
  <c r="N27" i="2"/>
  <c r="N19" i="2"/>
  <c r="N1014" i="2"/>
  <c r="N966" i="2"/>
  <c r="N910" i="2"/>
  <c r="N846" i="2"/>
  <c r="N798" i="2"/>
  <c r="N750" i="2"/>
  <c r="N702" i="2"/>
  <c r="N654" i="2"/>
  <c r="N614" i="2"/>
  <c r="N558" i="2"/>
  <c r="N510" i="2"/>
  <c r="N462" i="2"/>
  <c r="N414" i="2"/>
  <c r="N366" i="2"/>
  <c r="N318" i="2"/>
  <c r="N278" i="2"/>
  <c r="N230" i="2"/>
  <c r="N190" i="2"/>
  <c r="N94" i="2"/>
  <c r="N1010" i="2"/>
  <c r="N1002" i="2"/>
  <c r="N994" i="2"/>
  <c r="N986" i="2"/>
  <c r="N978" i="2"/>
  <c r="N970" i="2"/>
  <c r="N962" i="2"/>
  <c r="N954" i="2"/>
  <c r="N946" i="2"/>
  <c r="N938" i="2"/>
  <c r="N930" i="2"/>
  <c r="N922" i="2"/>
  <c r="N914" i="2"/>
  <c r="N906" i="2"/>
  <c r="N898" i="2"/>
  <c r="N890" i="2"/>
  <c r="N882" i="2"/>
  <c r="N874" i="2"/>
  <c r="N866" i="2"/>
  <c r="N858" i="2"/>
  <c r="N850" i="2"/>
  <c r="N842" i="2"/>
  <c r="N834" i="2"/>
  <c r="N826" i="2"/>
  <c r="N818" i="2"/>
  <c r="N810" i="2"/>
  <c r="N802" i="2"/>
  <c r="N794" i="2"/>
  <c r="N786" i="2"/>
  <c r="N778" i="2"/>
  <c r="N770" i="2"/>
  <c r="N762" i="2"/>
  <c r="N754" i="2"/>
  <c r="N746" i="2"/>
  <c r="N738" i="2"/>
  <c r="N730" i="2"/>
  <c r="N722" i="2"/>
  <c r="N714" i="2"/>
  <c r="N706" i="2"/>
  <c r="N698" i="2"/>
  <c r="N690" i="2"/>
  <c r="N682" i="2"/>
  <c r="N674" i="2"/>
  <c r="N666" i="2"/>
  <c r="N658" i="2"/>
  <c r="N650" i="2"/>
  <c r="N642" i="2"/>
  <c r="N634" i="2"/>
  <c r="N626" i="2"/>
  <c r="N618" i="2"/>
  <c r="N610" i="2"/>
  <c r="N602" i="2"/>
  <c r="N594" i="2"/>
  <c r="N586" i="2"/>
  <c r="N578" i="2"/>
  <c r="N570" i="2"/>
  <c r="N562" i="2"/>
  <c r="N554" i="2"/>
  <c r="N546" i="2"/>
  <c r="N538" i="2"/>
  <c r="N530" i="2"/>
  <c r="N522" i="2"/>
  <c r="N514" i="2"/>
  <c r="N506" i="2"/>
  <c r="N498" i="2"/>
  <c r="N490" i="2"/>
  <c r="N482" i="2"/>
  <c r="N474" i="2"/>
  <c r="N466" i="2"/>
  <c r="N458" i="2"/>
  <c r="N450" i="2"/>
  <c r="N442" i="2"/>
  <c r="N434" i="2"/>
  <c r="N426" i="2"/>
  <c r="N418" i="2"/>
  <c r="N410" i="2"/>
  <c r="N402" i="2"/>
  <c r="N394" i="2"/>
  <c r="N386" i="2"/>
  <c r="N378" i="2"/>
  <c r="N370" i="2"/>
  <c r="N362" i="2"/>
  <c r="N354" i="2"/>
  <c r="N346" i="2"/>
  <c r="N338" i="2"/>
  <c r="N330" i="2"/>
  <c r="N322" i="2"/>
  <c r="N314" i="2"/>
  <c r="N306" i="2"/>
  <c r="N298" i="2"/>
  <c r="N290" i="2"/>
  <c r="N282" i="2"/>
  <c r="N274" i="2"/>
  <c r="N266" i="2"/>
  <c r="N258" i="2"/>
  <c r="N250" i="2"/>
  <c r="N242" i="2"/>
  <c r="N234" i="2"/>
  <c r="N226" i="2"/>
  <c r="N218" i="2"/>
  <c r="N210" i="2"/>
  <c r="N202" i="2"/>
  <c r="N194" i="2"/>
  <c r="N186" i="2"/>
  <c r="N178" i="2"/>
  <c r="N170" i="2"/>
  <c r="N162" i="2"/>
  <c r="N154" i="2"/>
  <c r="N146" i="2"/>
  <c r="N138" i="2"/>
  <c r="N130" i="2"/>
  <c r="N122" i="2"/>
  <c r="N114" i="2"/>
  <c r="N106" i="2"/>
  <c r="N98" i="2"/>
  <c r="N90" i="2"/>
  <c r="N82" i="2"/>
  <c r="N74" i="2"/>
  <c r="N66" i="2"/>
  <c r="N58" i="2"/>
  <c r="N50" i="2"/>
  <c r="N42" i="2"/>
  <c r="N34" i="2"/>
  <c r="N26" i="2"/>
  <c r="N18" i="2"/>
  <c r="N1006" i="2"/>
  <c r="N950" i="2"/>
  <c r="N894" i="2"/>
  <c r="N854" i="2"/>
  <c r="N806" i="2"/>
  <c r="N758" i="2"/>
  <c r="N710" i="2"/>
  <c r="N662" i="2"/>
  <c r="N606" i="2"/>
  <c r="N566" i="2"/>
  <c r="N518" i="2"/>
  <c r="N470" i="2"/>
  <c r="N422" i="2"/>
  <c r="N382" i="2"/>
  <c r="N334" i="2"/>
  <c r="N286" i="2"/>
  <c r="N238" i="2"/>
  <c r="N182" i="2"/>
  <c r="N102" i="2"/>
  <c r="N1009" i="2"/>
  <c r="N1001" i="2"/>
  <c r="N993" i="2"/>
  <c r="N985" i="2"/>
  <c r="N977" i="2"/>
  <c r="N969" i="2"/>
  <c r="N961" i="2"/>
  <c r="N953" i="2"/>
  <c r="N945" i="2"/>
  <c r="N937" i="2"/>
  <c r="N929" i="2"/>
  <c r="N921" i="2"/>
  <c r="N913" i="2"/>
  <c r="N905" i="2"/>
  <c r="N897" i="2"/>
  <c r="N889" i="2"/>
  <c r="N881" i="2"/>
  <c r="N873" i="2"/>
  <c r="N865" i="2"/>
  <c r="N857" i="2"/>
  <c r="N849" i="2"/>
  <c r="N841" i="2"/>
  <c r="N833" i="2"/>
  <c r="N825" i="2"/>
  <c r="N817" i="2"/>
  <c r="N809" i="2"/>
  <c r="N801" i="2"/>
  <c r="N793" i="2"/>
  <c r="N785" i="2"/>
  <c r="N777" i="2"/>
  <c r="N769" i="2"/>
  <c r="N761" i="2"/>
  <c r="N753" i="2"/>
  <c r="N745" i="2"/>
  <c r="N737" i="2"/>
  <c r="N729" i="2"/>
  <c r="N721" i="2"/>
  <c r="N713" i="2"/>
  <c r="N705" i="2"/>
  <c r="N697" i="2"/>
  <c r="N689" i="2"/>
  <c r="N681" i="2"/>
  <c r="N673" i="2"/>
  <c r="N665" i="2"/>
  <c r="N657" i="2"/>
  <c r="N649" i="2"/>
  <c r="N641" i="2"/>
  <c r="N633" i="2"/>
  <c r="N625" i="2"/>
  <c r="N617" i="2"/>
  <c r="N609" i="2"/>
  <c r="N601" i="2"/>
  <c r="N593" i="2"/>
  <c r="N585" i="2"/>
  <c r="N577" i="2"/>
  <c r="N569" i="2"/>
  <c r="N561" i="2"/>
  <c r="N553" i="2"/>
  <c r="N545" i="2"/>
  <c r="N537" i="2"/>
  <c r="N529" i="2"/>
  <c r="N521" i="2"/>
  <c r="N513" i="2"/>
  <c r="N505" i="2"/>
  <c r="N497" i="2"/>
  <c r="N489" i="2"/>
  <c r="N481" i="2"/>
  <c r="N473" i="2"/>
  <c r="N465" i="2"/>
  <c r="N457" i="2"/>
  <c r="N449" i="2"/>
  <c r="N441" i="2"/>
  <c r="N433" i="2"/>
  <c r="N425" i="2"/>
  <c r="N417" i="2"/>
  <c r="N409" i="2"/>
  <c r="N401" i="2"/>
  <c r="N393" i="2"/>
  <c r="N385" i="2"/>
  <c r="N377" i="2"/>
  <c r="N369" i="2"/>
  <c r="N361" i="2"/>
  <c r="N353" i="2"/>
  <c r="N345" i="2"/>
  <c r="N337" i="2"/>
  <c r="N329" i="2"/>
  <c r="N321" i="2"/>
  <c r="N313" i="2"/>
  <c r="N305" i="2"/>
  <c r="N297" i="2"/>
  <c r="N289" i="2"/>
  <c r="N281" i="2"/>
  <c r="N273" i="2"/>
  <c r="N265" i="2"/>
  <c r="N257" i="2"/>
  <c r="N249" i="2"/>
  <c r="N241" i="2"/>
  <c r="N233" i="2"/>
  <c r="N225" i="2"/>
  <c r="N217" i="2"/>
  <c r="N209" i="2"/>
  <c r="N201" i="2"/>
  <c r="N193" i="2"/>
  <c r="N185" i="2"/>
  <c r="N177" i="2"/>
  <c r="N169" i="2"/>
  <c r="N161" i="2"/>
  <c r="N153" i="2"/>
  <c r="N145" i="2"/>
  <c r="N137" i="2"/>
  <c r="N129" i="2"/>
  <c r="N121" i="2"/>
  <c r="N113" i="2"/>
  <c r="N105" i="2"/>
  <c r="N97" i="2"/>
  <c r="N89" i="2"/>
  <c r="N81" i="2"/>
  <c r="N73" i="2"/>
  <c r="N65" i="2"/>
  <c r="N57" i="2"/>
  <c r="N49" i="2"/>
  <c r="N41" i="2"/>
  <c r="N33" i="2"/>
  <c r="N25" i="2"/>
  <c r="N17" i="2"/>
  <c r="AC3" i="2"/>
  <c r="X3" i="2"/>
  <c r="F10" i="1"/>
  <c r="J10" i="1" s="1"/>
  <c r="AF2" i="2" l="1"/>
  <c r="F11" i="1"/>
  <c r="AF4" i="2"/>
  <c r="B10" i="1"/>
  <c r="Y2" i="2"/>
  <c r="B11" i="1" l="1"/>
  <c r="J11" i="1"/>
</calcChain>
</file>

<file path=xl/sharedStrings.xml><?xml version="1.0" encoding="utf-8"?>
<sst xmlns="http://schemas.openxmlformats.org/spreadsheetml/2006/main" count="106" uniqueCount="87">
  <si>
    <t>負責人姓名及職銜：</t>
  </si>
  <si>
    <t>負責人填表日期：</t>
  </si>
  <si>
    <t>★</t>
    <phoneticPr fontId="1" type="noConversion"/>
  </si>
  <si>
    <t>本會印鑑</t>
    <phoneticPr fontId="1" type="noConversion"/>
  </si>
  <si>
    <t>領取地點</t>
    <phoneticPr fontId="1" type="noConversion"/>
  </si>
  <si>
    <t>《有心學校》名稱：</t>
    <phoneticPr fontId="1" type="noConversion"/>
  </si>
  <si>
    <t>郵票一版</t>
    <phoneticPr fontId="1" type="noConversion"/>
  </si>
  <si>
    <t>表格 B</t>
    <phoneticPr fontId="1" type="noConversion"/>
  </si>
  <si>
    <t>申領總數</t>
    <phoneticPr fontId="1" type="noConversion"/>
  </si>
  <si>
    <t>版</t>
  </si>
  <si>
    <t>個</t>
  </si>
  <si>
    <t>學生姓名</t>
    <phoneticPr fontId="1" type="noConversion"/>
  </si>
  <si>
    <t>負責人職銜：</t>
    <phoneticPr fontId="1" type="noConversion"/>
  </si>
  <si>
    <t>日  期：</t>
    <phoneticPr fontId="1" type="noConversion"/>
  </si>
  <si>
    <t>負責老師/社工姓名：</t>
    <phoneticPr fontId="1" type="noConversion"/>
  </si>
  <si>
    <t xml:space="preserve"> 《我係義工．由心出發》「20小時嘉許計劃」</t>
    <phoneticPr fontId="1" type="noConversion"/>
  </si>
  <si>
    <t>紀念品申領表格</t>
    <phoneticPr fontId="1" type="noConversion"/>
  </si>
  <si>
    <t>spot@hkfyg.org.hk</t>
    <phoneticPr fontId="1" type="noConversion"/>
  </si>
  <si>
    <t>無效申請</t>
    <phoneticPr fontId="1" type="noConversion"/>
  </si>
  <si>
    <t>有效義工時數</t>
    <phoneticPr fontId="1" type="noConversion"/>
  </si>
  <si>
    <t>各項紀念品之「所需換領時數」</t>
    <phoneticPr fontId="1" type="noConversion"/>
  </si>
  <si>
    <t>請將本填妥之 Excel 檔電郵至</t>
    <phoneticPr fontId="1" type="noConversion"/>
  </si>
  <si>
    <t>數據統計（自動）</t>
    <phoneticPr fontId="1" type="noConversion"/>
  </si>
  <si>
    <t>《我係義工．由心出發》「20小時嘉許計劃」</t>
    <phoneticPr fontId="1" type="noConversion"/>
  </si>
  <si>
    <t>1</t>
    <phoneticPr fontId="1" type="noConversion"/>
  </si>
  <si>
    <t>序列</t>
    <phoneticPr fontId="1" type="noConversion"/>
  </si>
  <si>
    <t>藍色A4文件夾</t>
    <phoneticPr fontId="1" type="noConversion"/>
  </si>
  <si>
    <t>例：108</t>
    <phoneticPr fontId="1" type="noConversion"/>
  </si>
  <si>
    <t>舉例：陳大文</t>
    <phoneticPr fontId="1" type="noConversion"/>
  </si>
  <si>
    <r>
      <t>領取前一天</t>
    </r>
    <r>
      <rPr>
        <b/>
        <sz val="12"/>
        <color theme="0"/>
        <rFont val="微軟正黑體"/>
        <family val="2"/>
        <charset val="136"/>
      </rPr>
      <t xml:space="preserve"> </t>
    </r>
    <r>
      <rPr>
        <sz val="12"/>
        <color theme="0"/>
        <rFont val="微軟正黑體"/>
        <family val="2"/>
        <charset val="136"/>
      </rPr>
      <t xml:space="preserve">請致電 </t>
    </r>
    <r>
      <rPr>
        <b/>
        <u/>
        <sz val="12"/>
        <color theme="0"/>
        <rFont val="微軟正黑體"/>
        <family val="2"/>
        <charset val="136"/>
      </rPr>
      <t>3755-7072</t>
    </r>
    <r>
      <rPr>
        <b/>
        <sz val="12"/>
        <color theme="0"/>
        <rFont val="微軟正黑體"/>
        <family val="2"/>
        <charset val="136"/>
      </rPr>
      <t xml:space="preserve"> </t>
    </r>
    <r>
      <rPr>
        <sz val="12"/>
        <color theme="0"/>
        <rFont val="微軟正黑體"/>
        <family val="2"/>
        <charset val="136"/>
      </rPr>
      <t>與本會落實領取時間</t>
    </r>
    <phoneticPr fontId="1" type="noConversion"/>
  </si>
  <si>
    <t>"</t>
    <phoneticPr fontId="1" type="noConversion"/>
  </si>
  <si>
    <t>Version</t>
    <phoneticPr fontId="1" type="noConversion"/>
  </si>
  <si>
    <t>有效 / 無效</t>
    <phoneticPr fontId="1" type="noConversion"/>
  </si>
  <si>
    <t>交表方式：</t>
    <phoneticPr fontId="1" type="noConversion"/>
  </si>
  <si>
    <t>卡片夾</t>
    <phoneticPr fontId="1" type="noConversion"/>
  </si>
  <si>
    <t>資料驗證
（自動）</t>
    <phoneticPr fontId="1" type="noConversion"/>
  </si>
  <si>
    <t>版</t>
    <phoneticPr fontId="1" type="noConversion"/>
  </si>
  <si>
    <t>個</t>
    <phoneticPr fontId="1" type="noConversion"/>
  </si>
  <si>
    <t>通知日期：</t>
    <phoneticPr fontId="1" type="noConversion"/>
  </si>
  <si>
    <t>紀念品
參考圖片
請參閱</t>
    <phoneticPr fontId="1" type="noConversion"/>
  </si>
  <si>
    <t>有心學校
資料套</t>
    <phoneticPr fontId="1" type="noConversion"/>
  </si>
  <si>
    <t>申請日程：</t>
    <phoneticPr fontId="1" type="noConversion"/>
  </si>
  <si>
    <t>交表期限：</t>
    <phoneticPr fontId="1" type="noConversion"/>
  </si>
  <si>
    <t>連證書：</t>
    <phoneticPr fontId="1" type="noConversion"/>
  </si>
  <si>
    <t>領取物品</t>
    <phoneticPr fontId="1" type="noConversion"/>
  </si>
  <si>
    <t>張</t>
    <phoneticPr fontId="1" type="noConversion"/>
  </si>
  <si>
    <t>獲批領取數量</t>
    <phoneticPr fontId="1" type="noConversion"/>
  </si>
  <si>
    <t>《有心學校》編號：</t>
    <phoneticPr fontId="1" type="noConversion"/>
  </si>
  <si>
    <t>學校名稱：</t>
    <phoneticPr fontId="1" type="noConversion"/>
  </si>
  <si>
    <t>備用1</t>
    <phoneticPr fontId="1" type="noConversion"/>
  </si>
  <si>
    <t>備用2</t>
  </si>
  <si>
    <t>備用3</t>
  </si>
  <si>
    <t>備用4</t>
  </si>
  <si>
    <t>備用5</t>
  </si>
  <si>
    <r>
      <rPr>
        <b/>
        <sz val="10.5"/>
        <color theme="1"/>
        <rFont val="微軟正黑體"/>
        <family val="2"/>
        <charset val="136"/>
      </rPr>
      <t>舉例：</t>
    </r>
    <r>
      <rPr>
        <sz val="10.5"/>
        <color theme="1"/>
        <rFont val="微軟正黑體"/>
        <family val="2"/>
        <charset val="136"/>
      </rPr>
      <t xml:space="preserve">某同學本學年的義工時數為 108 小時，可換領 100 小時類別的紀念品一份 </t>
    </r>
    <r>
      <rPr>
        <b/>
        <u/>
        <sz val="10.5"/>
        <color rgb="FFFF0000"/>
        <rFont val="微軟正黑體"/>
        <family val="2"/>
        <charset val="136"/>
      </rPr>
      <t>或</t>
    </r>
    <r>
      <rPr>
        <b/>
        <sz val="10.5"/>
        <color rgb="FFFF0000"/>
        <rFont val="微軟正黑體"/>
        <family val="2"/>
        <charset val="136"/>
      </rPr>
      <t xml:space="preserve"> </t>
    </r>
    <r>
      <rPr>
        <sz val="10.5"/>
        <color theme="1"/>
        <rFont val="微軟正黑體"/>
        <family val="2"/>
        <charset val="136"/>
      </rPr>
      <t>20 小時類別的紀念品一份。
收到申請後</t>
    </r>
    <r>
      <rPr>
        <b/>
        <sz val="10.5"/>
        <color rgb="FFFF0000"/>
        <rFont val="微軟正黑體"/>
        <family val="2"/>
        <charset val="136"/>
      </rPr>
      <t>如有關紀念品已換罄</t>
    </r>
    <r>
      <rPr>
        <sz val="10.5"/>
        <color theme="1"/>
        <rFont val="微軟正黑體"/>
        <family val="2"/>
        <charset val="136"/>
      </rPr>
      <t>，本會將通知 貴方</t>
    </r>
    <r>
      <rPr>
        <b/>
        <sz val="10.5"/>
        <color rgb="FFFF0000"/>
        <rFont val="微軟正黑體"/>
        <family val="2"/>
        <charset val="136"/>
      </rPr>
      <t>另作他選</t>
    </r>
    <r>
      <rPr>
        <sz val="10.5"/>
        <color theme="1"/>
        <rFont val="微軟正黑體"/>
        <family val="2"/>
        <charset val="136"/>
      </rPr>
      <t>。</t>
    </r>
    <phoneticPr fontId="1" type="noConversion"/>
  </si>
  <si>
    <t>數數</t>
  </si>
  <si>
    <t>申領類別</t>
  </si>
  <si>
    <t>日期</t>
  </si>
  <si>
    <t>負責人</t>
  </si>
  <si>
    <t>職銜</t>
  </si>
  <si>
    <t>序</t>
  </si>
  <si>
    <t xml:space="preserve">預計兩星期內獲電郵回覆，獲通知後可派員到鰂魚涌領取	</t>
    <phoneticPr fontId="1" type="noConversion"/>
  </si>
  <si>
    <r>
      <rPr>
        <sz val="11"/>
        <color theme="1" tint="0.249977111117893"/>
        <rFont val="微軟正黑體"/>
        <family val="2"/>
        <charset val="136"/>
      </rPr>
      <t>●</t>
    </r>
    <r>
      <rPr>
        <b/>
        <sz val="11"/>
        <rFont val="微軟正黑體"/>
        <family val="2"/>
        <charset val="136"/>
      </rPr>
      <t xml:space="preserve">  </t>
    </r>
    <r>
      <rPr>
        <b/>
        <sz val="11"/>
        <color rgb="FFFF0000"/>
        <rFont val="微軟正黑體"/>
        <family val="2"/>
        <charset val="136"/>
      </rPr>
      <t>每年度只可換領紀念品一份</t>
    </r>
    <r>
      <rPr>
        <b/>
        <sz val="11"/>
        <rFont val="微軟正黑體"/>
        <family val="2"/>
        <charset val="136"/>
      </rPr>
      <t xml:space="preserve">
</t>
    </r>
    <r>
      <rPr>
        <sz val="11"/>
        <color theme="1" tint="0.249977111117893"/>
        <rFont val="微軟正黑體"/>
        <family val="2"/>
        <charset val="136"/>
      </rPr>
      <t>●</t>
    </r>
    <r>
      <rPr>
        <b/>
        <sz val="11"/>
        <rFont val="微軟正黑體"/>
        <family val="2"/>
        <charset val="136"/>
      </rPr>
      <t xml:space="preserve">  在所選紀念品的欄位</t>
    </r>
    <r>
      <rPr>
        <b/>
        <sz val="11"/>
        <color rgb="FFFF0000"/>
        <rFont val="微軟正黑體"/>
        <family val="2"/>
        <charset val="136"/>
      </rPr>
      <t>輸入「1」</t>
    </r>
    <phoneticPr fontId="1" type="noConversion"/>
  </si>
  <si>
    <r>
      <rPr>
        <sz val="12"/>
        <color theme="1"/>
        <rFont val="微軟正黑體"/>
        <family val="2"/>
        <charset val="136"/>
      </rPr>
      <t>星期一至五</t>
    </r>
    <r>
      <rPr>
        <sz val="10"/>
        <color theme="1"/>
        <rFont val="微軟正黑體"/>
        <family val="2"/>
        <charset val="136"/>
      </rPr>
      <t xml:space="preserve"> </t>
    </r>
    <r>
      <rPr>
        <sz val="11"/>
        <color theme="1"/>
        <rFont val="微軟正黑體"/>
        <family val="2"/>
        <charset val="136"/>
      </rPr>
      <t xml:space="preserve"> ( 10:00 am - 1 pm / 2 pm - 5:30 pm)</t>
    </r>
    <phoneticPr fontId="1" type="noConversion"/>
  </si>
  <si>
    <r>
      <t xml:space="preserve">鰂魚涌 </t>
    </r>
    <r>
      <rPr>
        <u/>
        <sz val="12"/>
        <color theme="1"/>
        <rFont val="微軟正黑體"/>
        <family val="2"/>
        <charset val="136"/>
      </rPr>
      <t>模範里</t>
    </r>
    <r>
      <rPr>
        <sz val="12"/>
        <color theme="1"/>
        <rFont val="微軟正黑體"/>
        <family val="2"/>
        <charset val="136"/>
      </rPr>
      <t xml:space="preserve">盡頭  </t>
    </r>
    <r>
      <rPr>
        <u/>
        <sz val="12"/>
        <color theme="1"/>
        <rFont val="微軟正黑體"/>
        <family val="2"/>
        <charset val="136"/>
      </rPr>
      <t>香港青年協會大廈</t>
    </r>
    <r>
      <rPr>
        <sz val="12"/>
        <color theme="1"/>
        <rFont val="微軟正黑體"/>
        <family val="2"/>
        <charset val="136"/>
      </rPr>
      <t xml:space="preserve">  </t>
    </r>
    <r>
      <rPr>
        <u/>
        <sz val="12"/>
        <color theme="1"/>
        <rFont val="微軟正黑體"/>
        <family val="2"/>
        <charset val="136"/>
      </rPr>
      <t>20 樓</t>
    </r>
    <r>
      <rPr>
        <sz val="12"/>
        <color theme="1"/>
        <rFont val="微軟正黑體"/>
        <family val="2"/>
        <charset val="136"/>
      </rPr>
      <t xml:space="preserve"> </t>
    </r>
    <phoneticPr fontId="1" type="noConversion"/>
  </si>
  <si>
    <t>校名</t>
    <phoneticPr fontId="1" type="noConversion"/>
  </si>
  <si>
    <t>年號</t>
    <phoneticPr fontId="1" type="noConversion"/>
  </si>
  <si>
    <t>編號</t>
    <phoneticPr fontId="1" type="noConversion"/>
  </si>
  <si>
    <t>【參與獎章】</t>
  </si>
  <si>
    <t>【成長獎章】</t>
  </si>
  <si>
    <t>【投身獎章】</t>
  </si>
  <si>
    <t>【承擔獎章】</t>
  </si>
  <si>
    <t>連：</t>
    <phoneticPr fontId="1" type="noConversion"/>
  </si>
  <si>
    <r>
      <t xml:space="preserve">本會專用
</t>
    </r>
    <r>
      <rPr>
        <sz val="8"/>
        <color theme="0" tint="-0.499984740745262"/>
        <rFont val="Wingdings 2"/>
        <family val="1"/>
        <charset val="2"/>
      </rPr>
      <t>£</t>
    </r>
    <r>
      <rPr>
        <sz val="8"/>
        <color theme="0" tint="-0.499984740745262"/>
        <rFont val="微軟正黑體"/>
        <family val="2"/>
        <charset val="136"/>
      </rPr>
      <t xml:space="preserve">   Data
</t>
    </r>
    <r>
      <rPr>
        <sz val="8"/>
        <color theme="0" tint="-0.499984740745262"/>
        <rFont val="Wingdings 2"/>
        <family val="1"/>
        <charset val="2"/>
      </rPr>
      <t>£</t>
    </r>
    <r>
      <rPr>
        <sz val="8"/>
        <color theme="0" tint="-0.499984740745262"/>
        <rFont val="微軟正黑體"/>
        <family val="2"/>
        <charset val="136"/>
      </rPr>
      <t xml:space="preserve">   Directory
</t>
    </r>
    <r>
      <rPr>
        <sz val="8"/>
        <color theme="0" tint="-0.499984740745262"/>
        <rFont val="Wingdings 2"/>
        <family val="1"/>
        <charset val="2"/>
      </rPr>
      <t>£</t>
    </r>
    <r>
      <rPr>
        <sz val="8"/>
        <color theme="0" tint="-0.499984740745262"/>
        <rFont val="微軟正黑體"/>
        <family val="2"/>
        <charset val="136"/>
      </rPr>
      <t xml:space="preserve">   Emailed</t>
    </r>
    <phoneticPr fontId="1" type="noConversion"/>
  </si>
  <si>
    <r>
      <t xml:space="preserve">
</t>
    </r>
    <r>
      <rPr>
        <b/>
        <sz val="14"/>
        <color rgb="FFFF0000"/>
        <rFont val="微軟正黑體"/>
        <family val="2"/>
        <charset val="136"/>
      </rPr>
      <t>【實物圖片】</t>
    </r>
    <phoneticPr fontId="1" type="noConversion"/>
  </si>
  <si>
    <r>
      <t>領取上述紀念品；</t>
    </r>
    <r>
      <rPr>
        <b/>
        <u/>
        <sz val="14"/>
        <color rgb="FFFF0000"/>
        <rFont val="微軟正黑體"/>
        <family val="2"/>
        <charset val="136"/>
      </rPr>
      <t>請因應數量自備器具運載</t>
    </r>
    <r>
      <rPr>
        <b/>
        <sz val="14"/>
        <color rgb="FFFF0000"/>
        <rFont val="微軟正黑體"/>
        <family val="2"/>
        <charset val="136"/>
      </rPr>
      <t>。</t>
    </r>
    <phoneticPr fontId="1" type="noConversion"/>
  </si>
  <si>
    <r>
      <t xml:space="preserve">【地鐵站 </t>
    </r>
    <r>
      <rPr>
        <b/>
        <u/>
        <sz val="14"/>
        <color theme="1"/>
        <rFont val="微軟正黑體"/>
        <family val="2"/>
        <charset val="136"/>
      </rPr>
      <t>鰂魚涌 C 出口</t>
    </r>
    <r>
      <rPr>
        <sz val="14"/>
        <color theme="1"/>
        <rFont val="微軟正黑體"/>
        <family val="2"/>
        <charset val="136"/>
      </rPr>
      <t xml:space="preserve"> 出後轉右即達】</t>
    </r>
    <phoneticPr fontId="1" type="noConversion"/>
  </si>
  <si>
    <t xml:space="preserve"> ( 數量有限，換完即止 )</t>
    <phoneticPr fontId="1" type="noConversion"/>
  </si>
  <si>
    <t>欄1</t>
  </si>
  <si>
    <t>欄2</t>
  </si>
  <si>
    <t>名+時數</t>
    <phoneticPr fontId="1" type="noConversion"/>
  </si>
  <si>
    <t>名+時數出現次數</t>
    <phoneticPr fontId="1" type="noConversion"/>
  </si>
  <si>
    <t>欄3</t>
  </si>
  <si>
    <t>取代獲批數量</t>
    <phoneticPr fontId="1" type="noConversion"/>
  </si>
  <si>
    <r>
      <t xml:space="preserve">貴校可派員 由 </t>
    </r>
    <r>
      <rPr>
        <u/>
        <sz val="12"/>
        <color theme="1"/>
        <rFont val="微軟正黑體"/>
        <family val="2"/>
        <charset val="136"/>
      </rPr>
      <t>2026 年        月         日 起</t>
    </r>
    <r>
      <rPr>
        <sz val="12"/>
        <color theme="1"/>
        <rFont val="微軟正黑體"/>
        <family val="2"/>
        <charset val="136"/>
      </rPr>
      <t xml:space="preserve">  </t>
    </r>
    <r>
      <rPr>
        <b/>
        <u/>
        <sz val="12"/>
        <color theme="1"/>
        <rFont val="微軟正黑體"/>
        <family val="2"/>
        <charset val="136"/>
      </rPr>
      <t>兩星期內</t>
    </r>
    <r>
      <rPr>
        <sz val="12"/>
        <color theme="1"/>
        <rFont val="微軟正黑體"/>
        <family val="2"/>
        <charset val="136"/>
      </rPr>
      <t xml:space="preserve"> 帶同本通知書</t>
    </r>
    <phoneticPr fontId="1" type="noConversion"/>
  </si>
  <si>
    <t>張</t>
  </si>
  <si>
    <r>
      <rPr>
        <b/>
        <strike/>
        <u/>
        <sz val="12"/>
        <color theme="0" tint="-0.499984740745262"/>
        <rFont val="微軟正黑體"/>
        <family val="2"/>
        <charset val="136"/>
      </rPr>
      <t>麥當勞</t>
    </r>
    <r>
      <rPr>
        <b/>
        <sz val="12"/>
        <color theme="9" tint="-0.499984740745262"/>
        <rFont val="微軟正黑體"/>
        <family val="2"/>
        <charset val="136"/>
      </rPr>
      <t xml:space="preserve">
</t>
    </r>
    <r>
      <rPr>
        <b/>
        <sz val="12"/>
        <color theme="0" tint="-0.499984740745262"/>
        <rFont val="微軟正黑體"/>
        <family val="2"/>
        <charset val="136"/>
      </rPr>
      <t xml:space="preserve">已改為
</t>
    </r>
    <r>
      <rPr>
        <b/>
        <sz val="12"/>
        <color theme="9" tint="-0.499984740745262"/>
        <rFont val="微軟正黑體"/>
        <family val="2"/>
        <charset val="136"/>
      </rPr>
      <t>【香港KFC
肯德
基】
十元
禮券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</si>
</sst>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\ General&quot;人&quot;\ \)"/>
    <numFmt numFmtId="177" formatCode="d/m/yyyy;@"/>
    <numFmt numFmtId="178" formatCode="&quot;(共&quot;\ General\ &quot;份)&quot;"/>
    <numFmt numFmtId="179" formatCode="General\ &quot;小&quot;&quot;時&quot;"/>
  </numFmts>
  <fonts count="8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1"/>
      <color theme="1"/>
      <name val="華康細黑體"/>
      <family val="3"/>
      <charset val="136"/>
    </font>
    <font>
      <sz val="10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2"/>
      <color theme="1"/>
      <name val="微軟正黑體"/>
      <family val="2"/>
      <charset val="136"/>
    </font>
    <font>
      <b/>
      <u/>
      <sz val="12"/>
      <color theme="1"/>
      <name val="微軟正黑體"/>
      <family val="2"/>
      <charset val="136"/>
    </font>
    <font>
      <sz val="11"/>
      <color theme="1"/>
      <name val="新細明體"/>
      <family val="2"/>
      <charset val="136"/>
      <scheme val="minor"/>
    </font>
    <font>
      <sz val="1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3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36"/>
      <color theme="1"/>
      <name val="微軟正黑體"/>
      <family val="2"/>
      <charset val="136"/>
    </font>
    <font>
      <sz val="11"/>
      <name val="新細明體"/>
      <family val="2"/>
      <charset val="136"/>
      <scheme val="minor"/>
    </font>
    <font>
      <sz val="10"/>
      <name val="微軟正黑體"/>
      <family val="2"/>
      <charset val="136"/>
    </font>
    <font>
      <sz val="10"/>
      <color theme="0" tint="-0.499984740745262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trike/>
      <sz val="11"/>
      <color theme="1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24"/>
      <color theme="1" tint="0.249977111117893"/>
      <name val="Wingdings 3"/>
      <family val="1"/>
      <charset val="2"/>
    </font>
    <font>
      <sz val="12"/>
      <color theme="0"/>
      <name val="微軟正黑體"/>
      <family val="2"/>
      <charset val="136"/>
    </font>
    <font>
      <b/>
      <u/>
      <sz val="12"/>
      <color theme="0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1"/>
      <color theme="7" tint="-0.249977111117893"/>
      <name val="微軟正黑體"/>
      <family val="2"/>
      <charset val="136"/>
    </font>
    <font>
      <b/>
      <sz val="11"/>
      <color rgb="FF0070C0"/>
      <name val="微軟正黑體"/>
      <family val="2"/>
      <charset val="136"/>
    </font>
    <font>
      <b/>
      <sz val="11"/>
      <color rgb="FF0070C0"/>
      <name val="Arial"/>
      <family val="2"/>
    </font>
    <font>
      <b/>
      <sz val="12"/>
      <name val="微軟正黑體"/>
      <family val="2"/>
      <charset val="136"/>
    </font>
    <font>
      <b/>
      <sz val="11"/>
      <color theme="6" tint="-0.499984740745262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.5"/>
      <color theme="1"/>
      <name val="微軟正黑體"/>
      <family val="2"/>
      <charset val="136"/>
    </font>
    <font>
      <b/>
      <sz val="10.5"/>
      <color theme="1"/>
      <name val="微軟正黑體"/>
      <family val="2"/>
      <charset val="136"/>
    </font>
    <font>
      <b/>
      <sz val="10.5"/>
      <color rgb="FFFF0000"/>
      <name val="微軟正黑體"/>
      <family val="2"/>
      <charset val="136"/>
    </font>
    <font>
      <sz val="11"/>
      <color theme="6" tint="-0.499984740745262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sz val="11"/>
      <color theme="0" tint="-0.249977111117893"/>
      <name val="微軟正黑體"/>
      <family val="2"/>
      <charset val="136"/>
    </font>
    <font>
      <b/>
      <sz val="10"/>
      <color theme="6" tint="-0.499984740745262"/>
      <name val="微軟正黑體"/>
      <family val="2"/>
      <charset val="136"/>
    </font>
    <font>
      <b/>
      <sz val="10"/>
      <color theme="7" tint="-0.249977111117893"/>
      <name val="微軟正黑體"/>
      <family val="2"/>
      <charset val="136"/>
    </font>
    <font>
      <u/>
      <sz val="10.5"/>
      <color rgb="FF0070C0"/>
      <name val="微軟正黑體"/>
      <family val="2"/>
      <charset val="136"/>
    </font>
    <font>
      <sz val="11"/>
      <color theme="1" tint="0.249977111117893"/>
      <name val="微軟正黑體"/>
      <family val="2"/>
      <charset val="136"/>
    </font>
    <font>
      <b/>
      <u/>
      <sz val="10.5"/>
      <color rgb="FFFF0000"/>
      <name val="微軟正黑體"/>
      <family val="2"/>
      <charset val="136"/>
    </font>
    <font>
      <b/>
      <sz val="11"/>
      <color theme="7" tint="-0.249977111117893"/>
      <name val="Arial"/>
      <family val="2"/>
    </font>
    <font>
      <b/>
      <sz val="11"/>
      <color theme="9" tint="-0.499984740745262"/>
      <name val="Arial"/>
      <family val="2"/>
    </font>
    <font>
      <sz val="9"/>
      <color theme="1" tint="0.34998626667073579"/>
      <name val="微軟正黑體"/>
      <family val="2"/>
      <charset val="136"/>
    </font>
    <font>
      <b/>
      <sz val="13"/>
      <color theme="1" tint="0.249977111117893"/>
      <name val="微軟正黑體"/>
      <family val="2"/>
      <charset val="136"/>
    </font>
    <font>
      <b/>
      <i/>
      <sz val="13"/>
      <color theme="1"/>
      <name val="微軟正黑體"/>
      <family val="2"/>
      <charset val="136"/>
    </font>
    <font>
      <sz val="11"/>
      <color theme="0" tint="-0.14999847407452621"/>
      <name val="新細明體"/>
      <family val="1"/>
      <charset val="136"/>
      <scheme val="minor"/>
    </font>
    <font>
      <b/>
      <u/>
      <sz val="11"/>
      <color rgb="FFFF0000"/>
      <name val="微軟正黑體"/>
      <family val="2"/>
      <charset val="136"/>
    </font>
    <font>
      <b/>
      <sz val="12"/>
      <color theme="7" tint="-0.249977111117893"/>
      <name val="微軟正黑體"/>
      <family val="2"/>
      <charset val="136"/>
    </font>
    <font>
      <b/>
      <sz val="12"/>
      <color theme="9" tint="-0.499984740745262"/>
      <name val="微軟正黑體"/>
      <family val="2"/>
      <charset val="136"/>
    </font>
    <font>
      <b/>
      <sz val="12"/>
      <color rgb="FF0070C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u/>
      <sz val="12"/>
      <color rgb="FFFF0000"/>
      <name val="微軟正黑體"/>
      <family val="2"/>
      <charset val="136"/>
    </font>
    <font>
      <u/>
      <sz val="18"/>
      <color theme="0" tint="-0.499984740745262"/>
      <name val="微軟正黑體"/>
      <family val="2"/>
      <charset val="136"/>
    </font>
    <font>
      <b/>
      <i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8"/>
      <color theme="0" tint="-0.499984740745262"/>
      <name val="微軟正黑體"/>
      <family val="1"/>
      <charset val="136"/>
    </font>
    <font>
      <sz val="8"/>
      <color theme="0" tint="-0.499984740745262"/>
      <name val="Wingdings 2"/>
      <family val="1"/>
      <charset val="2"/>
    </font>
    <font>
      <sz val="8"/>
      <color theme="0" tint="-0.499984740745262"/>
      <name val="微軟正黑體"/>
      <family val="2"/>
      <charset val="136"/>
    </font>
    <font>
      <sz val="9"/>
      <color theme="0" tint="-0.499984740745262"/>
      <name val="微軟正黑體"/>
      <family val="2"/>
      <charset val="136"/>
    </font>
    <font>
      <b/>
      <u/>
      <sz val="14"/>
      <color rgb="FFFF000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u/>
      <sz val="14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strike/>
      <sz val="11"/>
      <color theme="0" tint="-0.499984740745262"/>
      <name val="微軟正黑體"/>
      <family val="2"/>
      <charset val="136"/>
    </font>
    <font>
      <sz val="11"/>
      <color theme="0" tint="-0.499984740745262"/>
      <name val="微軟正黑體"/>
      <family val="2"/>
      <charset val="136"/>
    </font>
    <font>
      <b/>
      <i/>
      <sz val="13"/>
      <color theme="0" tint="-0.499984740745262"/>
      <name val="微軟正黑體"/>
      <family val="2"/>
      <charset val="136"/>
    </font>
    <font>
      <i/>
      <sz val="13"/>
      <color theme="0" tint="-0.499984740745262"/>
      <name val="微軟正黑體"/>
      <family val="2"/>
      <charset val="136"/>
    </font>
    <font>
      <b/>
      <i/>
      <sz val="12"/>
      <color theme="0" tint="-0.499984740745262"/>
      <name val="微軟正黑體"/>
      <family val="2"/>
      <charset val="136"/>
    </font>
    <font>
      <i/>
      <sz val="12"/>
      <color theme="0" tint="-0.499984740745262"/>
      <name val="微軟正黑體"/>
      <family val="2"/>
      <charset val="136"/>
    </font>
    <font>
      <u/>
      <sz val="9"/>
      <color theme="0" tint="-0.499984740745262"/>
      <name val="微軟正黑體"/>
      <family val="2"/>
      <charset val="136"/>
    </font>
    <font>
      <b/>
      <sz val="10"/>
      <color theme="0" tint="-0.499984740745262"/>
      <name val="微軟正黑體"/>
      <family val="2"/>
      <charset val="136"/>
    </font>
    <font>
      <sz val="9"/>
      <color theme="0" tint="-0.34998626667073579"/>
      <name val="微軟正黑體"/>
      <family val="2"/>
      <charset val="136"/>
    </font>
    <font>
      <sz val="9"/>
      <color theme="0" tint="-0.249977111117893"/>
      <name val="微軟正黑體"/>
      <family val="2"/>
      <charset val="136"/>
    </font>
    <font>
      <b/>
      <sz val="12"/>
      <color theme="0" tint="-0.499984740745262"/>
      <name val="微軟正黑體"/>
      <family val="2"/>
      <charset val="136"/>
    </font>
    <font>
      <b/>
      <strike/>
      <u/>
      <sz val="12"/>
      <color theme="0" tint="-0.499984740745262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indexed="64"/>
      </left>
      <right style="thin">
        <color theme="0" tint="-0.249977111117893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0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textRotation="255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textRotation="255"/>
    </xf>
    <xf numFmtId="0" fontId="5" fillId="0" borderId="0" xfId="0" applyFont="1" applyAlignment="1">
      <alignment horizontal="center" textRotation="255"/>
    </xf>
    <xf numFmtId="0" fontId="1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/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horizontal="center" textRotation="255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4" borderId="0" xfId="0" applyFont="1" applyFill="1">
      <alignment vertical="center"/>
    </xf>
    <xf numFmtId="0" fontId="12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left" vertical="center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24" fillId="0" borderId="27" xfId="0" applyFont="1" applyBorder="1" applyAlignment="1" applyProtection="1">
      <alignment horizontal="center" vertical="center" shrinkToFit="1"/>
      <protection locked="0"/>
    </xf>
    <xf numFmtId="0" fontId="24" fillId="0" borderId="26" xfId="0" applyFont="1" applyBorder="1" applyAlignment="1" applyProtection="1">
      <alignment horizontal="center" vertical="center" shrinkToFit="1"/>
      <protection locked="0"/>
    </xf>
    <xf numFmtId="0" fontId="23" fillId="0" borderId="27" xfId="0" applyFont="1" applyBorder="1" applyAlignment="1" applyProtection="1">
      <alignment horizontal="center" vertical="center" shrinkToFit="1"/>
      <protection locked="0"/>
    </xf>
    <xf numFmtId="0" fontId="23" fillId="0" borderId="28" xfId="0" applyFont="1" applyBorder="1" applyAlignment="1" applyProtection="1">
      <alignment horizontal="center" vertical="center" shrinkToFit="1"/>
      <protection locked="0"/>
    </xf>
    <xf numFmtId="0" fontId="23" fillId="0" borderId="26" xfId="0" applyFont="1" applyBorder="1" applyAlignment="1" applyProtection="1">
      <alignment horizontal="center" vertical="center" shrinkToFit="1"/>
      <protection locked="0"/>
    </xf>
    <xf numFmtId="0" fontId="23" fillId="0" borderId="29" xfId="0" applyFont="1" applyBorder="1" applyAlignment="1" applyProtection="1">
      <alignment horizontal="center" vertical="center" shrinkToFit="1"/>
      <protection locked="0"/>
    </xf>
    <xf numFmtId="0" fontId="23" fillId="0" borderId="33" xfId="0" applyFont="1" applyBorder="1" applyAlignment="1" applyProtection="1">
      <alignment horizontal="center" vertical="center" shrinkToFit="1"/>
      <protection locked="0"/>
    </xf>
    <xf numFmtId="0" fontId="19" fillId="0" borderId="0" xfId="0" applyFont="1" applyAlignment="1">
      <alignment horizontal="center" vertical="center"/>
    </xf>
    <xf numFmtId="0" fontId="23" fillId="0" borderId="34" xfId="0" applyFont="1" applyBorder="1" applyAlignment="1" applyProtection="1">
      <alignment horizontal="center" vertical="center" shrinkToFit="1"/>
      <protection locked="0"/>
    </xf>
    <xf numFmtId="0" fontId="28" fillId="0" borderId="0" xfId="0" applyFont="1" applyAlignment="1">
      <alignment horizontal="center"/>
    </xf>
    <xf numFmtId="176" fontId="13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vertical="top"/>
    </xf>
    <xf numFmtId="0" fontId="12" fillId="7" borderId="0" xfId="0" applyFont="1" applyFill="1">
      <alignment vertical="center"/>
    </xf>
    <xf numFmtId="0" fontId="12" fillId="7" borderId="0" xfId="0" applyFont="1" applyFill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5" fillId="7" borderId="0" xfId="0" applyFont="1" applyFill="1" applyAlignment="1">
      <alignment horizontal="center" vertical="center"/>
    </xf>
    <xf numFmtId="14" fontId="21" fillId="7" borderId="0" xfId="0" applyNumberFormat="1" applyFont="1" applyFill="1" applyAlignment="1">
      <alignment horizontal="left" vertical="top"/>
    </xf>
    <xf numFmtId="0" fontId="12" fillId="7" borderId="0" xfId="0" applyFont="1" applyFill="1" applyAlignment="1">
      <alignment vertical="top" wrapText="1"/>
    </xf>
    <xf numFmtId="0" fontId="19" fillId="7" borderId="0" xfId="0" applyFont="1" applyFill="1" applyAlignment="1">
      <alignment vertical="top" wrapText="1"/>
    </xf>
    <xf numFmtId="0" fontId="12" fillId="7" borderId="2" xfId="0" applyFont="1" applyFill="1" applyBorder="1" applyAlignment="1">
      <alignment vertical="top" wrapText="1"/>
    </xf>
    <xf numFmtId="0" fontId="24" fillId="0" borderId="44" xfId="0" applyFont="1" applyBorder="1" applyAlignment="1" applyProtection="1">
      <alignment horizontal="center" vertical="center" shrinkToFit="1"/>
      <protection locked="0"/>
    </xf>
    <xf numFmtId="0" fontId="24" fillId="0" borderId="45" xfId="0" applyFont="1" applyBorder="1" applyAlignment="1" applyProtection="1">
      <alignment horizontal="center" vertical="center" shrinkToFit="1"/>
      <protection locked="0"/>
    </xf>
    <xf numFmtId="0" fontId="24" fillId="0" borderId="46" xfId="0" applyFont="1" applyBorder="1" applyAlignment="1" applyProtection="1">
      <alignment horizontal="center" vertical="center" shrinkToFit="1"/>
      <protection locked="0"/>
    </xf>
    <xf numFmtId="0" fontId="24" fillId="0" borderId="47" xfId="0" applyFont="1" applyBorder="1" applyAlignment="1" applyProtection="1">
      <alignment horizontal="center" vertical="center" shrinkToFit="1"/>
      <protection locked="0"/>
    </xf>
    <xf numFmtId="0" fontId="35" fillId="4" borderId="69" xfId="0" applyFont="1" applyFill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43" fillId="4" borderId="65" xfId="0" applyFont="1" applyFill="1" applyBorder="1" applyAlignment="1">
      <alignment horizontal="center" vertical="center"/>
    </xf>
    <xf numFmtId="0" fontId="36" fillId="4" borderId="66" xfId="0" applyFont="1" applyFill="1" applyBorder="1" applyAlignment="1">
      <alignment horizontal="center" vertical="center"/>
    </xf>
    <xf numFmtId="0" fontId="36" fillId="4" borderId="67" xfId="0" applyFont="1" applyFill="1" applyBorder="1" applyAlignment="1">
      <alignment horizontal="center" vertical="center"/>
    </xf>
    <xf numFmtId="0" fontId="36" fillId="4" borderId="68" xfId="0" applyFont="1" applyFill="1" applyBorder="1" applyAlignment="1">
      <alignment horizontal="center" vertical="center"/>
    </xf>
    <xf numFmtId="0" fontId="44" fillId="4" borderId="19" xfId="0" applyFont="1" applyFill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7" fillId="0" borderId="0" xfId="0" applyFont="1" applyAlignment="1">
      <alignment shrinkToFit="1"/>
    </xf>
    <xf numFmtId="0" fontId="17" fillId="0" borderId="0" xfId="0" applyFont="1" applyAlignment="1">
      <alignment vertical="top"/>
    </xf>
    <xf numFmtId="0" fontId="5" fillId="0" borderId="72" xfId="0" applyFont="1" applyBorder="1">
      <alignment vertical="center"/>
    </xf>
    <xf numFmtId="0" fontId="5" fillId="0" borderId="0" xfId="0" applyFont="1" applyAlignment="1"/>
    <xf numFmtId="176" fontId="20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8" borderId="42" xfId="0" applyFont="1" applyFill="1" applyBorder="1" applyAlignment="1">
      <alignment horizontal="left" vertical="center" wrapText="1" indent="1"/>
    </xf>
    <xf numFmtId="0" fontId="36" fillId="0" borderId="0" xfId="0" applyFont="1" applyAlignment="1">
      <alignment vertical="top"/>
    </xf>
    <xf numFmtId="0" fontId="42" fillId="4" borderId="43" xfId="0" applyFont="1" applyFill="1" applyBorder="1" applyAlignment="1">
      <alignment horizontal="center" vertical="center" wrapText="1"/>
    </xf>
    <xf numFmtId="0" fontId="42" fillId="4" borderId="40" xfId="0" applyFont="1" applyFill="1" applyBorder="1" applyAlignment="1">
      <alignment horizontal="center" vertical="center" wrapText="1"/>
    </xf>
    <xf numFmtId="0" fontId="51" fillId="5" borderId="17" xfId="0" applyFont="1" applyFill="1" applyBorder="1" applyAlignment="1">
      <alignment horizontal="center" vertical="center"/>
    </xf>
    <xf numFmtId="0" fontId="46" fillId="4" borderId="41" xfId="0" applyFont="1" applyFill="1" applyBorder="1" applyAlignment="1">
      <alignment horizontal="left" vertical="center" wrapText="1"/>
    </xf>
    <xf numFmtId="0" fontId="42" fillId="4" borderId="39" xfId="0" applyFont="1" applyFill="1" applyBorder="1" applyAlignment="1">
      <alignment horizontal="left" vertical="center" wrapText="1" shrinkToFit="1"/>
    </xf>
    <xf numFmtId="0" fontId="46" fillId="4" borderId="39" xfId="0" applyFont="1" applyFill="1" applyBorder="1" applyAlignment="1">
      <alignment horizontal="center" vertical="center" shrinkToFit="1"/>
    </xf>
    <xf numFmtId="0" fontId="46" fillId="4" borderId="1" xfId="0" applyFont="1" applyFill="1" applyBorder="1" applyAlignment="1">
      <alignment horizontal="center" vertical="center"/>
    </xf>
    <xf numFmtId="0" fontId="50" fillId="4" borderId="82" xfId="0" applyFont="1" applyFill="1" applyBorder="1" applyAlignment="1" applyProtection="1">
      <alignment horizontal="left" vertical="center"/>
      <protection locked="0"/>
    </xf>
    <xf numFmtId="0" fontId="50" fillId="4" borderId="83" xfId="0" applyFont="1" applyFill="1" applyBorder="1" applyAlignment="1" applyProtection="1">
      <alignment horizontal="left" vertical="center"/>
      <protection locked="0"/>
    </xf>
    <xf numFmtId="0" fontId="5" fillId="2" borderId="84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46" fillId="4" borderId="39" xfId="0" applyFont="1" applyFill="1" applyBorder="1" applyAlignment="1">
      <alignment horizontal="left" vertical="center" wrapText="1" shrinkToFit="1"/>
    </xf>
    <xf numFmtId="177" fontId="7" fillId="2" borderId="30" xfId="0" applyNumberFormat="1" applyFont="1" applyFill="1" applyBorder="1" applyAlignment="1">
      <alignment horizontal="center" vertical="center" shrinkToFit="1"/>
    </xf>
    <xf numFmtId="177" fontId="7" fillId="2" borderId="31" xfId="0" applyNumberFormat="1" applyFont="1" applyFill="1" applyBorder="1" applyAlignment="1">
      <alignment horizontal="center" vertical="center" shrinkToFit="1"/>
    </xf>
    <xf numFmtId="177" fontId="7" fillId="2" borderId="3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Border="1" applyAlignment="1" applyProtection="1">
      <alignment horizontal="left" vertical="center" indent="1" shrinkToFit="1"/>
      <protection locked="0"/>
    </xf>
    <xf numFmtId="49" fontId="4" fillId="0" borderId="15" xfId="0" applyNumberFormat="1" applyFont="1" applyBorder="1" applyAlignment="1" applyProtection="1">
      <alignment horizontal="left" vertical="center" indent="1" shrinkToFit="1"/>
      <protection locked="0"/>
    </xf>
    <xf numFmtId="177" fontId="4" fillId="0" borderId="2" xfId="0" applyNumberFormat="1" applyFont="1" applyBorder="1" applyAlignment="1" applyProtection="1">
      <alignment horizontal="left" vertical="center" indent="1" shrinkToFit="1"/>
      <protection locked="0"/>
    </xf>
    <xf numFmtId="0" fontId="21" fillId="4" borderId="0" xfId="0" applyFont="1" applyFill="1" applyAlignment="1">
      <alignment vertical="center" shrinkToFit="1"/>
    </xf>
    <xf numFmtId="14" fontId="21" fillId="4" borderId="0" xfId="0" applyNumberFormat="1" applyFont="1" applyFill="1" applyAlignment="1">
      <alignment horizontal="center" vertical="center" shrinkToFit="1"/>
    </xf>
    <xf numFmtId="0" fontId="7" fillId="4" borderId="0" xfId="0" applyFont="1" applyFill="1">
      <alignment vertical="center"/>
    </xf>
    <xf numFmtId="177" fontId="4" fillId="0" borderId="0" xfId="0" applyNumberFormat="1" applyFont="1" applyAlignment="1">
      <alignment horizontal="center" vertical="center" shrinkToFit="1"/>
    </xf>
    <xf numFmtId="0" fontId="19" fillId="7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0" fillId="2" borderId="52" xfId="0" applyFont="1" applyFill="1" applyBorder="1" applyAlignment="1">
      <alignment horizontal="center" vertical="center"/>
    </xf>
    <xf numFmtId="0" fontId="40" fillId="2" borderId="38" xfId="0" applyFont="1" applyFill="1" applyBorder="1" applyAlignment="1">
      <alignment horizontal="center" vertical="center"/>
    </xf>
    <xf numFmtId="0" fontId="40" fillId="2" borderId="53" xfId="0" applyFont="1" applyFill="1" applyBorder="1" applyAlignment="1">
      <alignment horizontal="center" vertical="center"/>
    </xf>
    <xf numFmtId="0" fontId="46" fillId="4" borderId="40" xfId="0" applyFont="1" applyFill="1" applyBorder="1" applyAlignment="1">
      <alignment horizontal="center" vertical="center"/>
    </xf>
    <xf numFmtId="0" fontId="58" fillId="3" borderId="71" xfId="0" applyFont="1" applyFill="1" applyBorder="1" applyAlignment="1" applyProtection="1">
      <alignment horizontal="center" vertical="center" shrinkToFit="1"/>
      <protection locked="0"/>
    </xf>
    <xf numFmtId="0" fontId="54" fillId="0" borderId="0" xfId="0" applyFont="1">
      <alignment vertical="center"/>
    </xf>
    <xf numFmtId="179" fontId="48" fillId="2" borderId="61" xfId="0" applyNumberFormat="1" applyFont="1" applyFill="1" applyBorder="1" applyAlignment="1">
      <alignment horizontal="center" vertical="center"/>
    </xf>
    <xf numFmtId="179" fontId="49" fillId="2" borderId="62" xfId="0" applyNumberFormat="1" applyFont="1" applyFill="1" applyBorder="1" applyAlignment="1">
      <alignment horizontal="center" vertical="center"/>
    </xf>
    <xf numFmtId="179" fontId="33" fillId="2" borderId="62" xfId="0" applyNumberFormat="1" applyFont="1" applyFill="1" applyBorder="1" applyAlignment="1">
      <alignment horizontal="center" vertical="center"/>
    </xf>
    <xf numFmtId="14" fontId="21" fillId="4" borderId="0" xfId="0" applyNumberFormat="1" applyFont="1" applyFill="1" applyAlignment="1">
      <alignment vertical="center" shrinkToFit="1"/>
    </xf>
    <xf numFmtId="0" fontId="60" fillId="4" borderId="0" xfId="0" applyFont="1" applyFill="1" applyAlignment="1">
      <alignment vertical="center" shrinkToFit="1"/>
    </xf>
    <xf numFmtId="0" fontId="52" fillId="0" borderId="95" xfId="0" applyFont="1" applyBorder="1" applyAlignment="1">
      <alignment horizontal="center" vertical="center"/>
    </xf>
    <xf numFmtId="0" fontId="52" fillId="0" borderId="96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3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0" fontId="63" fillId="2" borderId="0" xfId="0" applyFont="1" applyFill="1" applyAlignment="1">
      <alignment horizontal="left" vertical="center"/>
    </xf>
    <xf numFmtId="0" fontId="2" fillId="3" borderId="71" xfId="0" applyFont="1" applyFill="1" applyBorder="1" applyAlignment="1" applyProtection="1">
      <alignment horizontal="center" vertical="center" shrinkToFit="1"/>
      <protection locked="0"/>
    </xf>
    <xf numFmtId="0" fontId="71" fillId="0" borderId="0" xfId="0" applyFont="1" applyAlignment="1">
      <alignment horizontal="center"/>
    </xf>
    <xf numFmtId="0" fontId="59" fillId="0" borderId="0" xfId="0" applyFont="1" applyAlignment="1">
      <alignment vertical="center" wrapText="1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2" fillId="0" borderId="106" xfId="0" applyFont="1" applyBorder="1" applyAlignment="1">
      <alignment horizontal="center" vertical="center"/>
    </xf>
    <xf numFmtId="0" fontId="52" fillId="0" borderId="107" xfId="0" applyFont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0" borderId="101" xfId="0" applyFont="1" applyBorder="1" applyAlignment="1">
      <alignment horizontal="center" vertical="center"/>
    </xf>
    <xf numFmtId="0" fontId="61" fillId="0" borderId="102" xfId="0" applyFont="1" applyBorder="1" applyAlignment="1">
      <alignment horizontal="center" vertical="center"/>
    </xf>
    <xf numFmtId="0" fontId="61" fillId="0" borderId="103" xfId="0" applyFont="1" applyBorder="1" applyAlignment="1">
      <alignment horizontal="center" vertical="center"/>
    </xf>
    <xf numFmtId="0" fontId="61" fillId="0" borderId="104" xfId="0" applyFont="1" applyBorder="1" applyAlignment="1">
      <alignment horizontal="center" vertical="center"/>
    </xf>
    <xf numFmtId="0" fontId="61" fillId="0" borderId="105" xfId="0" applyFont="1" applyBorder="1" applyAlignment="1">
      <alignment horizontal="center" vertical="center"/>
    </xf>
    <xf numFmtId="0" fontId="72" fillId="0" borderId="12" xfId="0" applyFont="1" applyBorder="1">
      <alignment vertical="center"/>
    </xf>
    <xf numFmtId="0" fontId="73" fillId="0" borderId="14" xfId="0" applyFont="1" applyBorder="1" applyAlignment="1">
      <alignment horizontal="center" vertical="center"/>
    </xf>
    <xf numFmtId="0" fontId="73" fillId="0" borderId="4" xfId="0" applyFont="1" applyBorder="1">
      <alignment vertical="center"/>
    </xf>
    <xf numFmtId="0" fontId="73" fillId="0" borderId="6" xfId="0" applyFont="1" applyBorder="1" applyAlignment="1">
      <alignment horizontal="center" vertical="center"/>
    </xf>
    <xf numFmtId="0" fontId="73" fillId="0" borderId="90" xfId="0" applyFont="1" applyBorder="1">
      <alignment vertical="center"/>
    </xf>
    <xf numFmtId="0" fontId="73" fillId="0" borderId="91" xfId="0" applyFont="1" applyBorder="1" applyAlignment="1">
      <alignment horizontal="center" vertical="center"/>
    </xf>
    <xf numFmtId="0" fontId="74" fillId="0" borderId="95" xfId="0" applyFont="1" applyBorder="1">
      <alignment vertical="center"/>
    </xf>
    <xf numFmtId="0" fontId="74" fillId="0" borderId="97" xfId="0" applyFont="1" applyBorder="1" applyAlignment="1">
      <alignment horizontal="center" vertical="center"/>
    </xf>
    <xf numFmtId="0" fontId="76" fillId="0" borderId="12" xfId="0" applyFont="1" applyBorder="1">
      <alignment vertical="center"/>
    </xf>
    <xf numFmtId="0" fontId="76" fillId="0" borderId="14" xfId="0" applyFont="1" applyBorder="1" applyAlignment="1">
      <alignment horizontal="center" vertical="center"/>
    </xf>
    <xf numFmtId="0" fontId="76" fillId="0" borderId="4" xfId="0" applyFont="1" applyBorder="1">
      <alignment vertical="center"/>
    </xf>
    <xf numFmtId="0" fontId="76" fillId="0" borderId="6" xfId="0" applyFont="1" applyBorder="1" applyAlignment="1">
      <alignment horizontal="center" vertical="center"/>
    </xf>
    <xf numFmtId="0" fontId="76" fillId="0" borderId="90" xfId="0" applyFont="1" applyBorder="1">
      <alignment vertical="center"/>
    </xf>
    <xf numFmtId="0" fontId="76" fillId="0" borderId="91" xfId="0" applyFont="1" applyBorder="1" applyAlignment="1">
      <alignment horizontal="center" vertical="center"/>
    </xf>
    <xf numFmtId="0" fontId="5" fillId="0" borderId="72" xfId="0" applyFont="1" applyBorder="1" applyAlignment="1">
      <alignment horizontal="left"/>
    </xf>
    <xf numFmtId="0" fontId="73" fillId="0" borderId="13" xfId="0" applyFont="1" applyBorder="1" applyAlignment="1">
      <alignment horizontal="center" vertical="center" shrinkToFit="1"/>
    </xf>
    <xf numFmtId="0" fontId="73" fillId="0" borderId="5" xfId="0" applyFont="1" applyBorder="1" applyAlignment="1">
      <alignment horizontal="center" vertical="center" shrinkToFit="1"/>
    </xf>
    <xf numFmtId="0" fontId="73" fillId="0" borderId="92" xfId="0" applyFont="1" applyBorder="1" applyAlignment="1">
      <alignment horizontal="center" vertical="center" shrinkToFit="1"/>
    </xf>
    <xf numFmtId="0" fontId="75" fillId="0" borderId="96" xfId="0" applyFont="1" applyBorder="1" applyAlignment="1">
      <alignment horizontal="center" vertical="center" shrinkToFit="1"/>
    </xf>
    <xf numFmtId="0" fontId="77" fillId="0" borderId="13" xfId="0" applyFont="1" applyBorder="1" applyAlignment="1">
      <alignment horizontal="center" vertical="center" shrinkToFit="1"/>
    </xf>
    <xf numFmtId="0" fontId="77" fillId="0" borderId="5" xfId="0" applyFont="1" applyBorder="1" applyAlignment="1">
      <alignment horizontal="center" vertical="center" shrinkToFit="1"/>
    </xf>
    <xf numFmtId="0" fontId="77" fillId="0" borderId="9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2" xfId="0" applyFont="1" applyBorder="1" applyAlignment="1">
      <alignment horizontal="center" vertical="center" shrinkToFit="1"/>
    </xf>
    <xf numFmtId="0" fontId="52" fillId="0" borderId="96" xfId="0" applyFont="1" applyBorder="1" applyAlignment="1">
      <alignment horizontal="center" vertical="center" shrinkToFit="1"/>
    </xf>
    <xf numFmtId="0" fontId="61" fillId="0" borderId="13" xfId="0" applyFont="1" applyBorder="1" applyAlignment="1">
      <alignment horizontal="center" vertical="center" shrinkToFit="1"/>
    </xf>
    <xf numFmtId="0" fontId="61" fillId="0" borderId="5" xfId="0" applyFont="1" applyBorder="1" applyAlignment="1">
      <alignment horizontal="center" vertical="center" shrinkToFit="1"/>
    </xf>
    <xf numFmtId="0" fontId="61" fillId="0" borderId="92" xfId="0" applyFont="1" applyBorder="1" applyAlignment="1">
      <alignment horizontal="center" vertical="center" shrinkToFit="1"/>
    </xf>
    <xf numFmtId="0" fontId="5" fillId="0" borderId="72" xfId="0" applyFont="1" applyBorder="1" applyAlignment="1">
      <alignment horizontal="right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8" fillId="4" borderId="0" xfId="0" applyFont="1" applyFill="1" applyAlignment="1">
      <alignment horizontal="left" vertical="center"/>
    </xf>
    <xf numFmtId="0" fontId="78" fillId="4" borderId="0" xfId="0" applyFont="1" applyFill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79" fillId="4" borderId="0" xfId="0" applyFont="1" applyFill="1" applyAlignment="1" applyProtection="1">
      <alignment horizontal="left" vertical="center"/>
      <protection hidden="1"/>
    </xf>
    <xf numFmtId="0" fontId="31" fillId="4" borderId="88" xfId="0" applyFont="1" applyFill="1" applyBorder="1" applyAlignment="1">
      <alignment horizontal="center" vertical="center"/>
    </xf>
    <xf numFmtId="0" fontId="5" fillId="7" borderId="0" xfId="0" applyFont="1" applyFill="1">
      <alignment vertical="center"/>
    </xf>
    <xf numFmtId="0" fontId="80" fillId="4" borderId="0" xfId="0" applyFont="1" applyFill="1" applyAlignment="1">
      <alignment horizontal="center" vertical="center"/>
    </xf>
    <xf numFmtId="0" fontId="41" fillId="5" borderId="79" xfId="0" applyFont="1" applyFill="1" applyBorder="1" applyAlignment="1" applyProtection="1">
      <alignment horizontal="left" vertical="center"/>
      <protection locked="0"/>
    </xf>
    <xf numFmtId="0" fontId="41" fillId="5" borderId="80" xfId="0" applyFont="1" applyFill="1" applyBorder="1" applyAlignment="1" applyProtection="1">
      <alignment horizontal="left" vertical="center"/>
      <protection locked="0"/>
    </xf>
    <xf numFmtId="0" fontId="41" fillId="5" borderId="73" xfId="0" applyFont="1" applyFill="1" applyBorder="1" applyAlignment="1" applyProtection="1">
      <alignment horizontal="left" vertical="center"/>
      <protection locked="0"/>
    </xf>
    <xf numFmtId="0" fontId="41" fillId="5" borderId="74" xfId="0" applyFont="1" applyFill="1" applyBorder="1" applyAlignment="1" applyProtection="1">
      <alignment horizontal="left" vertical="center"/>
      <protection locked="0"/>
    </xf>
    <xf numFmtId="0" fontId="41" fillId="5" borderId="76" xfId="0" applyFont="1" applyFill="1" applyBorder="1" applyAlignment="1" applyProtection="1">
      <alignment horizontal="left" vertical="center"/>
      <protection locked="0"/>
    </xf>
    <xf numFmtId="0" fontId="41" fillId="5" borderId="77" xfId="0" applyFont="1" applyFill="1" applyBorder="1" applyAlignment="1" applyProtection="1">
      <alignment horizontal="left" vertical="center"/>
      <protection locked="0"/>
    </xf>
    <xf numFmtId="0" fontId="81" fillId="4" borderId="83" xfId="0" applyFont="1" applyFill="1" applyBorder="1" applyAlignment="1">
      <alignment horizontal="left" vertical="center"/>
    </xf>
    <xf numFmtId="0" fontId="53" fillId="2" borderId="81" xfId="0" applyFont="1" applyFill="1" applyBorder="1" applyAlignment="1">
      <alignment horizontal="left" vertical="center" shrinkToFit="1"/>
    </xf>
    <xf numFmtId="0" fontId="53" fillId="2" borderId="75" xfId="0" applyFont="1" applyFill="1" applyBorder="1" applyAlignment="1">
      <alignment horizontal="left" vertical="center" shrinkToFit="1"/>
    </xf>
    <xf numFmtId="0" fontId="53" fillId="2" borderId="78" xfId="0" applyFont="1" applyFill="1" applyBorder="1" applyAlignment="1">
      <alignment horizontal="left" vertical="center" shrinkToFit="1"/>
    </xf>
    <xf numFmtId="0" fontId="36" fillId="4" borderId="9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13" fillId="8" borderId="0" xfId="0" applyFont="1" applyFill="1" applyAlignment="1">
      <alignment horizontal="left" vertical="center" wrapText="1" indent="1"/>
    </xf>
    <xf numFmtId="0" fontId="22" fillId="0" borderId="1" xfId="0" applyFont="1" applyBorder="1" applyAlignment="1">
      <alignment horizontal="center" vertical="top" wrapText="1"/>
    </xf>
    <xf numFmtId="0" fontId="26" fillId="8" borderId="108" xfId="0" applyFont="1" applyFill="1" applyBorder="1" applyAlignment="1">
      <alignment horizontal="left" vertical="center" shrinkToFit="1"/>
    </xf>
    <xf numFmtId="0" fontId="14" fillId="8" borderId="108" xfId="0" applyFont="1" applyFill="1" applyBorder="1" applyAlignment="1">
      <alignment horizontal="right" vertical="center" shrinkToFi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7" fillId="7" borderId="24" xfId="0" applyFont="1" applyFill="1" applyBorder="1" applyAlignment="1">
      <alignment horizontal="center" wrapText="1"/>
    </xf>
    <xf numFmtId="0" fontId="45" fillId="7" borderId="24" xfId="1" applyFont="1" applyFill="1" applyBorder="1" applyAlignment="1" applyProtection="1">
      <alignment horizontal="center" vertical="top" wrapText="1"/>
    </xf>
    <xf numFmtId="0" fontId="45" fillId="7" borderId="70" xfId="1" applyFont="1" applyFill="1" applyBorder="1" applyAlignment="1" applyProtection="1">
      <alignment horizontal="center" vertical="top" wrapText="1"/>
    </xf>
    <xf numFmtId="0" fontId="56" fillId="5" borderId="56" xfId="0" applyFont="1" applyFill="1" applyBorder="1" applyAlignment="1">
      <alignment horizontal="center" vertical="center" wrapText="1"/>
    </xf>
    <xf numFmtId="0" fontId="56" fillId="5" borderId="58" xfId="0" applyFont="1" applyFill="1" applyBorder="1" applyAlignment="1">
      <alignment horizontal="center" vertical="center" wrapText="1"/>
    </xf>
    <xf numFmtId="0" fontId="56" fillId="5" borderId="60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8" borderId="64" xfId="0" applyFont="1" applyFill="1" applyBorder="1" applyAlignment="1">
      <alignment horizontal="center" vertical="center" wrapText="1"/>
    </xf>
    <xf numFmtId="0" fontId="3" fillId="8" borderId="63" xfId="0" applyFont="1" applyFill="1" applyBorder="1" applyAlignment="1">
      <alignment horizontal="center" vertical="center" wrapText="1"/>
    </xf>
    <xf numFmtId="0" fontId="3" fillId="8" borderId="62" xfId="0" applyFont="1" applyFill="1" applyBorder="1" applyAlignment="1">
      <alignment horizontal="center" vertical="center" wrapText="1"/>
    </xf>
    <xf numFmtId="0" fontId="3" fillId="8" borderId="5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textRotation="255"/>
    </xf>
    <xf numFmtId="0" fontId="5" fillId="2" borderId="37" xfId="0" applyFont="1" applyFill="1" applyBorder="1" applyAlignment="1">
      <alignment horizontal="center" vertical="center" textRotation="255"/>
    </xf>
    <xf numFmtId="0" fontId="4" fillId="6" borderId="20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vertical="center" wrapText="1"/>
    </xf>
    <xf numFmtId="0" fontId="4" fillId="6" borderId="23" xfId="0" applyFont="1" applyFill="1" applyBorder="1" applyAlignment="1">
      <alignment vertical="center" wrapText="1"/>
    </xf>
    <xf numFmtId="0" fontId="4" fillId="6" borderId="24" xfId="0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6" borderId="22" xfId="0" applyFont="1" applyFill="1" applyBorder="1" applyAlignment="1">
      <alignment vertical="center" wrapText="1"/>
    </xf>
    <xf numFmtId="0" fontId="4" fillId="6" borderId="18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vertical="center" wrapText="1"/>
    </xf>
    <xf numFmtId="0" fontId="56" fillId="5" borderId="56" xfId="0" applyFont="1" applyFill="1" applyBorder="1" applyAlignment="1">
      <alignment horizontal="center" textRotation="255" indent="1"/>
    </xf>
    <xf numFmtId="0" fontId="56" fillId="5" borderId="58" xfId="0" applyFont="1" applyFill="1" applyBorder="1" applyAlignment="1">
      <alignment horizontal="center" textRotation="255" indent="1"/>
    </xf>
    <xf numFmtId="0" fontId="56" fillId="5" borderId="60" xfId="0" applyFont="1" applyFill="1" applyBorder="1" applyAlignment="1">
      <alignment horizontal="center" textRotation="255" indent="1"/>
    </xf>
    <xf numFmtId="0" fontId="36" fillId="0" borderId="10" xfId="0" applyFont="1" applyBorder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57" fillId="5" borderId="56" xfId="0" applyFont="1" applyFill="1" applyBorder="1" applyAlignment="1">
      <alignment horizontal="center" textRotation="255" indent="1"/>
    </xf>
    <xf numFmtId="0" fontId="57" fillId="5" borderId="58" xfId="0" applyFont="1" applyFill="1" applyBorder="1" applyAlignment="1">
      <alignment horizontal="center" textRotation="255" indent="1"/>
    </xf>
    <xf numFmtId="0" fontId="57" fillId="5" borderId="60" xfId="0" applyFont="1" applyFill="1" applyBorder="1" applyAlignment="1">
      <alignment horizontal="center" textRotation="255" indent="1"/>
    </xf>
    <xf numFmtId="0" fontId="37" fillId="7" borderId="0" xfId="0" applyFont="1" applyFill="1" applyAlignment="1">
      <alignment horizontal="left" vertical="top" wrapText="1"/>
    </xf>
    <xf numFmtId="0" fontId="37" fillId="7" borderId="2" xfId="0" applyFont="1" applyFill="1" applyBorder="1" applyAlignment="1">
      <alignment horizontal="left" vertical="top" wrapText="1"/>
    </xf>
    <xf numFmtId="0" fontId="27" fillId="7" borderId="0" xfId="0" applyFont="1" applyFill="1" applyAlignment="1">
      <alignment horizontal="left" vertical="top" wrapText="1"/>
    </xf>
    <xf numFmtId="0" fontId="55" fillId="5" borderId="55" xfId="0" applyFont="1" applyFill="1" applyBorder="1" applyAlignment="1">
      <alignment horizontal="center" textRotation="255" indent="1"/>
    </xf>
    <xf numFmtId="0" fontId="55" fillId="5" borderId="57" xfId="0" applyFont="1" applyFill="1" applyBorder="1" applyAlignment="1">
      <alignment horizontal="center" textRotation="255" indent="1"/>
    </xf>
    <xf numFmtId="0" fontId="55" fillId="5" borderId="59" xfId="0" applyFont="1" applyFill="1" applyBorder="1" applyAlignment="1">
      <alignment horizontal="center" textRotation="255" indent="1"/>
    </xf>
    <xf numFmtId="0" fontId="32" fillId="8" borderId="42" xfId="1" applyFont="1" applyFill="1" applyBorder="1" applyAlignment="1" applyProtection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/>
    </xf>
    <xf numFmtId="0" fontId="3" fillId="4" borderId="72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85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178" fontId="3" fillId="4" borderId="86" xfId="0" applyNumberFormat="1" applyFont="1" applyFill="1" applyBorder="1" applyAlignment="1">
      <alignment horizontal="center" vertical="center" shrinkToFit="1"/>
    </xf>
    <xf numFmtId="178" fontId="3" fillId="4" borderId="87" xfId="0" applyNumberFormat="1" applyFont="1" applyFill="1" applyBorder="1" applyAlignment="1">
      <alignment horizontal="center" vertical="center" shrinkToFit="1"/>
    </xf>
    <xf numFmtId="178" fontId="3" fillId="4" borderId="88" xfId="0" applyNumberFormat="1" applyFont="1" applyFill="1" applyBorder="1" applyAlignment="1">
      <alignment horizontal="center" vertical="center" shrinkToFit="1"/>
    </xf>
    <xf numFmtId="0" fontId="68" fillId="0" borderId="0" xfId="0" applyFont="1" applyAlignment="1">
      <alignment horizontal="center" vertical="center" wrapText="1"/>
    </xf>
    <xf numFmtId="0" fontId="5" fillId="0" borderId="90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shrinkToFit="1"/>
    </xf>
    <xf numFmtId="0" fontId="2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 shrinkToFit="1"/>
    </xf>
    <xf numFmtId="0" fontId="2" fillId="0" borderId="6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center" vertical="center"/>
    </xf>
    <xf numFmtId="0" fontId="61" fillId="0" borderId="5" xfId="0" applyFont="1" applyBorder="1" applyAlignment="1">
      <alignment horizontal="left" vertical="center" shrinkToFit="1"/>
    </xf>
    <xf numFmtId="0" fontId="61" fillId="0" borderId="6" xfId="0" applyFont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1" fillId="0" borderId="92" xfId="0" applyFont="1" applyBorder="1" applyAlignment="1">
      <alignment horizontal="left" vertical="center" shrinkToFit="1"/>
    </xf>
    <xf numFmtId="0" fontId="61" fillId="0" borderId="91" xfId="0" applyFont="1" applyBorder="1" applyAlignment="1">
      <alignment horizontal="left" vertical="center" shrinkToFit="1"/>
    </xf>
    <xf numFmtId="14" fontId="5" fillId="0" borderId="2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5" fillId="0" borderId="0" xfId="0" applyFont="1" applyAlignment="1" applyProtection="1">
      <alignment horizontal="center"/>
      <protection locked="0"/>
    </xf>
    <xf numFmtId="0" fontId="64" fillId="0" borderId="7" xfId="0" applyFont="1" applyBorder="1" applyAlignment="1">
      <alignment horizontal="left" vertical="center" wrapText="1" indent="1"/>
    </xf>
    <xf numFmtId="0" fontId="67" fillId="0" borderId="9" xfId="0" applyFont="1" applyBorder="1" applyAlignment="1">
      <alignment horizontal="left" vertical="center" indent="1"/>
    </xf>
    <xf numFmtId="0" fontId="67" fillId="0" borderId="10" xfId="0" applyFont="1" applyBorder="1" applyAlignment="1">
      <alignment horizontal="left" vertical="center" indent="1"/>
    </xf>
    <xf numFmtId="0" fontId="67" fillId="0" borderId="11" xfId="0" applyFont="1" applyBorder="1" applyAlignment="1">
      <alignment horizontal="left" vertical="center" indent="1"/>
    </xf>
    <xf numFmtId="0" fontId="67" fillId="0" borderId="12" xfId="0" applyFont="1" applyBorder="1" applyAlignment="1">
      <alignment horizontal="left" vertical="center" indent="1"/>
    </xf>
    <xf numFmtId="0" fontId="67" fillId="0" borderId="14" xfId="0" applyFont="1" applyBorder="1" applyAlignment="1">
      <alignment horizontal="left" vertical="center" indent="1"/>
    </xf>
    <xf numFmtId="0" fontId="6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9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shrinkToFit="1"/>
    </xf>
    <xf numFmtId="177" fontId="3" fillId="0" borderId="2" xfId="0" applyNumberFormat="1" applyFont="1" applyBorder="1" applyAlignment="1">
      <alignment horizontal="center" shrinkToFit="1"/>
    </xf>
    <xf numFmtId="0" fontId="3" fillId="0" borderId="0" xfId="0" applyFont="1" applyAlignment="1">
      <alignment horizontal="left" indent="1" shrinkToFit="1"/>
    </xf>
    <xf numFmtId="0" fontId="2" fillId="0" borderId="91" xfId="0" applyFont="1" applyBorder="1" applyAlignment="1">
      <alignment horizontal="left" vertical="center" indent="1" shrinkToFit="1"/>
    </xf>
    <xf numFmtId="0" fontId="2" fillId="0" borderId="67" xfId="0" applyFont="1" applyBorder="1" applyAlignment="1">
      <alignment horizontal="left" vertical="center" indent="1" shrinkToFit="1"/>
    </xf>
    <xf numFmtId="0" fontId="2" fillId="0" borderId="13" xfId="0" applyFont="1" applyBorder="1" applyAlignment="1">
      <alignment horizontal="left" vertical="center" indent="1" shrinkToFit="1"/>
    </xf>
    <xf numFmtId="0" fontId="2" fillId="0" borderId="14" xfId="0" applyFont="1" applyBorder="1" applyAlignment="1">
      <alignment horizontal="left" vertical="center" indent="1" shrinkToFit="1"/>
    </xf>
    <xf numFmtId="0" fontId="2" fillId="2" borderId="98" xfId="0" applyFont="1" applyFill="1" applyBorder="1" applyAlignment="1">
      <alignment horizontal="center" vertical="center"/>
    </xf>
    <xf numFmtId="0" fontId="2" fillId="2" borderId="94" xfId="0" applyFont="1" applyFill="1" applyBorder="1" applyAlignment="1">
      <alignment horizontal="center" vertical="center"/>
    </xf>
    <xf numFmtId="0" fontId="2" fillId="2" borderId="99" xfId="0" applyFont="1" applyFill="1" applyBorder="1" applyAlignment="1">
      <alignment horizontal="center" vertical="center"/>
    </xf>
    <xf numFmtId="0" fontId="61" fillId="0" borderId="90" xfId="0" applyFont="1" applyBorder="1" applyAlignment="1">
      <alignment horizontal="center" vertical="center"/>
    </xf>
    <xf numFmtId="0" fontId="61" fillId="0" borderId="92" xfId="0" applyFont="1" applyBorder="1" applyAlignment="1">
      <alignment horizontal="center" vertical="center"/>
    </xf>
    <xf numFmtId="0" fontId="52" fillId="0" borderId="96" xfId="0" applyFont="1" applyBorder="1" applyAlignment="1">
      <alignment vertical="center" shrinkToFit="1"/>
    </xf>
    <xf numFmtId="0" fontId="52" fillId="0" borderId="97" xfId="0" applyFont="1" applyBorder="1" applyAlignment="1">
      <alignment vertical="center" shrinkToFit="1"/>
    </xf>
    <xf numFmtId="0" fontId="61" fillId="0" borderId="14" xfId="0" applyFont="1" applyBorder="1" applyAlignment="1">
      <alignment horizontal="left" vertical="center" shrinkToFit="1"/>
    </xf>
    <xf numFmtId="0" fontId="61" fillId="0" borderId="89" xfId="0" applyFont="1" applyBorder="1" applyAlignment="1">
      <alignment horizontal="left" vertical="center" shrinkToFit="1"/>
    </xf>
  </cellXfs>
  <cellStyles count="2">
    <cellStyle name="一般" xfId="0" builtinId="0"/>
    <cellStyle name="超連結" xfId="1" builtinId="8"/>
  </cellStyles>
  <dxfs count="31">
    <dxf>
      <font>
        <color theme="0"/>
      </font>
    </dxf>
    <dxf>
      <font>
        <b/>
        <i val="0"/>
        <color theme="7" tint="0.59996337778862885"/>
      </font>
      <fill>
        <patternFill>
          <bgColor theme="1" tint="0.24994659260841701"/>
        </patternFill>
      </fill>
    </dxf>
    <dxf>
      <font>
        <b/>
        <i val="0"/>
        <color theme="7" tint="0.59996337778862885"/>
      </font>
      <fill>
        <patternFill>
          <bgColor theme="1" tint="0.24994659260841701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新細明體"/>
        <family val="1"/>
        <charset val="136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34998626667073579"/>
        </right>
        <top style="thin">
          <color theme="0" tint="-0.24994659260841701"/>
        </top>
        <bottom style="thin">
          <color theme="0" tint="-0.2499465926084170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499984740745262"/>
        <name val="微軟正黑體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theme="0" tint="-0.249977111117893"/>
        </top>
        <bottom style="thin">
          <color theme="0" tint="-0.249977111117893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medium">
          <color indexed="64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新細明體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indexed="64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新細明體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177" formatCode="d/m/yyyy;@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軟正黑體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大表" displayName="大表" ref="M16:AI1016" totalsRowShown="0" headerRowDxfId="30" dataDxfId="28" headerRowBorderDxfId="29" tableBorderDxfId="27">
  <autoFilter ref="M16:AI1016" xr:uid="{00000000-0009-0000-0100-000001000000}"/>
  <tableColumns count="23">
    <tableColumn id="1" xr3:uid="{00000000-0010-0000-0000-000001000000}" name="序" dataDxfId="26"/>
    <tableColumn id="19" xr3:uid="{F8713764-782F-4177-9021-89D676CADDB0}" name="數數" dataDxfId="25">
      <calculatedColumnFormula>IF(大表[[#This Row],[有效 / 無效]]="有效",大表[[#This Row],[序]],"")</calculatedColumnFormula>
    </tableColumn>
    <tableColumn id="20" xr3:uid="{2C5BC37D-7A68-4BCA-A9E9-02254E484D61}" name="申領類別" dataDxfId="24">
      <calculatedColumnFormula>"紀念品"</calculatedColumnFormula>
    </tableColumn>
    <tableColumn id="21" xr3:uid="{FAE7F02F-8CEC-44FF-96E9-0F9F0872E373}" name="日期" dataDxfId="23">
      <calculatedColumnFormula>AF$7</calculatedColumnFormula>
    </tableColumn>
    <tableColumn id="22" xr3:uid="{3C85C0F8-786B-4318-AC6D-BDF10AAB02C7}" name="負責人" dataDxfId="22">
      <calculatedColumnFormula>$D$9</calculatedColumnFormula>
    </tableColumn>
    <tableColumn id="23" xr3:uid="{A7246593-049C-43D4-B008-388622DBD07E}" name="職銜" dataDxfId="21">
      <calculatedColumnFormula>$D$10</calculatedColumnFormula>
    </tableColumn>
    <tableColumn id="24" xr3:uid="{C26001A7-FABB-4857-B70F-FFAB0D26715F}" name="名+時數出現次數" dataDxfId="20">
      <calculatedColumnFormula>IF(COUNTA(大表[[#This Row],[舉例：陳大文]:[例：108]])=2,COUNTIF(大表[名+時數],大表[[#This Row],[名+時數]]),0)</calculatedColumnFormula>
    </tableColumn>
    <tableColumn id="25" xr3:uid="{7053299D-5663-4347-9F10-3F830B95FF9D}" name="編號" dataDxfId="19">
      <calculatedColumnFormula>$AF$8</calculatedColumnFormula>
    </tableColumn>
    <tableColumn id="26" xr3:uid="{A9B72863-1B13-43E5-9B3B-9ACDE69484B6}" name="年號" dataDxfId="18">
      <calculatedColumnFormula>RIGHT($E$7,4)</calculatedColumnFormula>
    </tableColumn>
    <tableColumn id="27" xr3:uid="{9C83F546-E1DE-4400-9349-78B4C57D34A4}" name="校名" dataDxfId="17">
      <calculatedColumnFormula>CLEAN(TRIM($D$8))</calculatedColumnFormula>
    </tableColumn>
    <tableColumn id="2" xr3:uid="{00000000-0010-0000-0000-000002000000}" name="舉例：陳大文" dataDxfId="16"/>
    <tableColumn id="3" xr3:uid="{00000000-0010-0000-0000-000003000000}" name="例：108" dataDxfId="15"/>
    <tableColumn id="4" xr3:uid="{00000000-0010-0000-0000-000004000000}" name="欄1" dataDxfId="14"/>
    <tableColumn id="5" xr3:uid="{00000000-0010-0000-0000-000005000000}" name="欄2" dataDxfId="13"/>
    <tableColumn id="6" xr3:uid="{9D1895F5-3BFE-4784-8FCC-157165791BF3}" name="欄3" dataDxfId="12"/>
    <tableColumn id="9" xr3:uid="{00000000-0010-0000-0000-000009000000}" name="1" dataDxfId="11"/>
    <tableColumn id="12" xr3:uid="{00000000-0010-0000-0000-00000C000000}" name="有效 / 無效" dataDxfId="10">
      <calculatedColumnFormula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calculatedColumnFormula>
    </tableColumn>
    <tableColumn id="13" xr3:uid="{00000000-0010-0000-0000-00000D000000}" name="備用1" dataDxfId="9"/>
    <tableColumn id="14" xr3:uid="{00000000-0010-0000-0000-00000E000000}" name="備用2" dataDxfId="8"/>
    <tableColumn id="15" xr3:uid="{00000000-0010-0000-0000-00000F000000}" name="備用3" dataDxfId="7"/>
    <tableColumn id="16" xr3:uid="{00000000-0010-0000-0000-000010000000}" name="備用4" dataDxfId="6"/>
    <tableColumn id="17" xr3:uid="{00000000-0010-0000-0000-000011000000}" name="備用5" dataDxfId="5"/>
    <tableColumn id="18" xr3:uid="{00000000-0010-0000-0000-000012000000}" name="名+時數" dataDxfId="4">
      <calculatedColumnFormula>TRIM(CLEAN(大表[[#This Row],[舉例：陳大文]]))&amp;大表[[#This Row],[例：108]]</calculatedColumnFormula>
    </tableColumn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pot@hkfyg.org.hk" TargetMode="External"/><Relationship Id="rId2" Type="http://schemas.openxmlformats.org/officeDocument/2006/relationships/hyperlink" Target="https://yvn.hkfyg.org.hk/form/" TargetMode="External"/><Relationship Id="rId1" Type="http://schemas.openxmlformats.org/officeDocument/2006/relationships/hyperlink" Target="mailto:mv@hkfyg.org.hk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AR1016"/>
  <sheetViews>
    <sheetView showGridLines="0" tabSelected="1" zoomScaleNormal="100" workbookViewId="0">
      <pane ySplit="16" topLeftCell="A17" activePane="bottomLeft" state="frozen"/>
      <selection pane="bottomLeft" activeCell="D7" sqref="D7"/>
    </sheetView>
  </sheetViews>
  <sheetFormatPr defaultColWidth="9" defaultRowHeight="15" x14ac:dyDescent="0.3"/>
  <cols>
    <col min="1" max="1" width="2.109375" style="24" customWidth="1"/>
    <col min="2" max="2" width="8" style="25" customWidth="1"/>
    <col min="3" max="3" width="8.44140625" style="25" customWidth="1"/>
    <col min="4" max="4" width="27.44140625" style="25" customWidth="1"/>
    <col min="5" max="5" width="6.88671875" style="25" customWidth="1"/>
    <col min="6" max="10" width="3.6640625" style="25" customWidth="1"/>
    <col min="11" max="11" width="2.88671875" style="25" customWidth="1"/>
    <col min="12" max="12" width="3.88671875" style="43" customWidth="1"/>
    <col min="13" max="13" width="3.44140625" style="4" customWidth="1"/>
    <col min="14" max="22" width="0.109375" style="4" customWidth="1"/>
    <col min="23" max="23" width="19.77734375" style="10" customWidth="1"/>
    <col min="24" max="24" width="14.77734375" style="10" customWidth="1"/>
    <col min="25" max="28" width="10" style="10" customWidth="1"/>
    <col min="29" max="29" width="12.6640625" style="10" customWidth="1"/>
    <col min="30" max="30" width="6.33203125" style="42" customWidth="1"/>
    <col min="31" max="31" width="6.6640625" style="24" customWidth="1"/>
    <col min="32" max="32" width="9" style="24" customWidth="1"/>
    <col min="33" max="35" width="7.33203125" style="24" customWidth="1"/>
    <col min="36" max="36" width="9" style="24"/>
    <col min="37" max="37" width="5" style="25" bestFit="1" customWidth="1"/>
    <col min="38" max="39" width="3.21875" style="25" bestFit="1" customWidth="1"/>
    <col min="40" max="40" width="5" style="25" bestFit="1" customWidth="1"/>
    <col min="41" max="41" width="5.6640625" style="25" bestFit="1" customWidth="1"/>
    <col min="42" max="16384" width="9" style="24"/>
  </cols>
  <sheetData>
    <row r="1" spans="1:44" ht="12.75" customHeight="1" thickBot="1" x14ac:dyDescent="0.35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M1" s="46"/>
      <c r="N1" s="46"/>
      <c r="O1" s="46"/>
      <c r="P1" s="46"/>
      <c r="Q1" s="46"/>
      <c r="R1" s="46"/>
      <c r="S1" s="46"/>
      <c r="T1" s="46"/>
      <c r="U1" s="46"/>
      <c r="V1" s="46"/>
      <c r="W1" s="43"/>
      <c r="X1" s="43"/>
      <c r="Y1" s="43"/>
      <c r="Z1" s="43"/>
      <c r="AA1" s="43"/>
      <c r="AB1" s="43"/>
      <c r="AC1" s="43"/>
      <c r="AJ1" s="165">
        <v>2025</v>
      </c>
      <c r="AK1" s="170">
        <f>AJ1+1</f>
        <v>2026</v>
      </c>
      <c r="AL1" s="170" t="str">
        <f>RIGHT(AJ1,2)</f>
        <v>25</v>
      </c>
      <c r="AM1" s="170" t="str">
        <f>RIGHT(AK1,2)</f>
        <v>26</v>
      </c>
      <c r="AN1" s="170" t="str">
        <f>AL1&amp;AM1</f>
        <v>2526</v>
      </c>
      <c r="AO1" s="170" t="str">
        <f>AL1&amp;"/"&amp;AM1</f>
        <v>25/26</v>
      </c>
      <c r="AP1" s="170" t="str">
        <f>AJ1&amp;"-"&amp;AK1</f>
        <v>2025-2026</v>
      </c>
      <c r="AQ1" s="164"/>
      <c r="AR1" s="164"/>
    </row>
    <row r="2" spans="1:44" ht="19.5" customHeight="1" x14ac:dyDescent="0.3">
      <c r="A2" s="22"/>
      <c r="B2" s="73" t="s">
        <v>7</v>
      </c>
      <c r="C2" s="215" t="str">
        <f>"香港青年協會  《有心計劃》"&amp;$AP$1</f>
        <v>香港青年協會  《有心計劃》2025-2026</v>
      </c>
      <c r="D2" s="216"/>
      <c r="E2" s="216"/>
      <c r="F2" s="216"/>
      <c r="G2" s="216"/>
      <c r="H2" s="216"/>
      <c r="I2" s="70"/>
      <c r="J2" s="70"/>
      <c r="K2" s="41"/>
      <c r="M2" s="228" t="s">
        <v>22</v>
      </c>
      <c r="N2" s="229"/>
      <c r="O2" s="229"/>
      <c r="P2" s="229"/>
      <c r="Q2" s="229"/>
      <c r="R2" s="229"/>
      <c r="S2" s="229"/>
      <c r="T2" s="229"/>
      <c r="U2" s="229"/>
      <c r="V2" s="229"/>
      <c r="W2" s="230"/>
      <c r="X2" s="55" t="s">
        <v>19</v>
      </c>
      <c r="Y2" s="234" t="str">
        <f>"有效申請數量 ( 共 "&amp;SUM(Y3:AB3)&amp;" 份 )"</f>
        <v>有效申請數量 ( 共 0 份 )</v>
      </c>
      <c r="Z2" s="235"/>
      <c r="AA2" s="235"/>
      <c r="AB2" s="236"/>
      <c r="AC2" s="168" t="s">
        <v>18</v>
      </c>
      <c r="AF2" s="167" t="str">
        <f>AF8&amp;J7&amp;" "&amp;RIGHT(E7,4)&amp;" "&amp;D8&amp;" B紀念品"&amp;" "&amp;X3&amp;" hrs "&amp;SUM(Y3:AB3)&amp;" 份"</f>
        <v>Sxxx 2526  B紀念品 0 hrs 0 份</v>
      </c>
      <c r="AI2" s="26"/>
    </row>
    <row r="3" spans="1:44" ht="19.5" customHeight="1" thickBot="1" x14ac:dyDescent="0.35">
      <c r="A3" s="22"/>
      <c r="B3" s="22"/>
      <c r="C3" s="216" t="s">
        <v>15</v>
      </c>
      <c r="D3" s="216"/>
      <c r="E3" s="216"/>
      <c r="F3" s="216"/>
      <c r="G3" s="216"/>
      <c r="H3" s="216"/>
      <c r="I3" s="70"/>
      <c r="J3" s="70"/>
      <c r="K3" s="70"/>
      <c r="M3" s="231"/>
      <c r="N3" s="232"/>
      <c r="O3" s="232"/>
      <c r="P3" s="232"/>
      <c r="Q3" s="232"/>
      <c r="R3" s="232"/>
      <c r="S3" s="232"/>
      <c r="T3" s="232"/>
      <c r="U3" s="232"/>
      <c r="V3" s="232"/>
      <c r="W3" s="233"/>
      <c r="X3" s="57">
        <f>SUMIF(大表[有效 / 無效],"有效",大表[例：108])</f>
        <v>0</v>
      </c>
      <c r="Y3" s="58">
        <f>SUMIF(大表[有效 / 無效],"有效",大表[欄1] )</f>
        <v>0</v>
      </c>
      <c r="Z3" s="59">
        <f>SUMIF(大表[有效 / 無效],"有效",大表[欄2] )</f>
        <v>0</v>
      </c>
      <c r="AA3" s="181">
        <f>SUMIF(大表[有效 / 無效],"有效",大表[欄3] )</f>
        <v>0</v>
      </c>
      <c r="AB3" s="60">
        <f>SUMIF(大表[有效 / 無效],"有效",大表[1] )</f>
        <v>0</v>
      </c>
      <c r="AC3" s="61">
        <f>COUNTIF(大表[有效 / 無效],"無效申請")</f>
        <v>0</v>
      </c>
      <c r="AF3" s="89" t="s">
        <v>31</v>
      </c>
      <c r="AG3" s="90">
        <v>45443</v>
      </c>
    </row>
    <row r="4" spans="1:44" ht="22.5" customHeight="1" thickBot="1" x14ac:dyDescent="0.35">
      <c r="A4" s="22"/>
      <c r="B4" s="22"/>
      <c r="C4" s="227" t="s">
        <v>16</v>
      </c>
      <c r="D4" s="227"/>
      <c r="E4" s="227"/>
      <c r="F4" s="227"/>
      <c r="G4" s="227"/>
      <c r="H4" s="227"/>
      <c r="I4" s="166"/>
      <c r="J4" s="166"/>
      <c r="K4" s="166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7"/>
      <c r="AE4" s="91"/>
      <c r="AF4" s="107" t="str">
        <f>HYPERLINK("#"&amp;ADDRESS(ROW(大表[[#Headers],[申領類別]])+MIN(大表[數數]),COLUMN(大表[[#Headers],[申領類別]]))&amp;":"&amp;ADDRESS(ROW(大表[[#Headers],[申領類別]])+MAX(大表[數數]),COLUMN(大表[[#Headers],[1]])),"Select Data")</f>
        <v>Select Data</v>
      </c>
    </row>
    <row r="5" spans="1:44" ht="8.25" customHeight="1" thickBot="1" x14ac:dyDescent="0.35">
      <c r="A5" s="22"/>
      <c r="B5" s="184"/>
      <c r="C5" s="184"/>
      <c r="D5" s="184"/>
      <c r="E5" s="184"/>
      <c r="F5" s="184"/>
      <c r="G5" s="184"/>
      <c r="H5" s="184"/>
      <c r="I5" s="184"/>
      <c r="J5" s="184"/>
      <c r="K5" s="184"/>
      <c r="M5" s="46"/>
      <c r="N5" s="46"/>
      <c r="O5" s="46"/>
      <c r="P5" s="46"/>
      <c r="Q5" s="46"/>
      <c r="R5" s="46"/>
      <c r="S5" s="46"/>
      <c r="T5" s="46"/>
      <c r="U5" s="46"/>
      <c r="V5" s="46"/>
      <c r="W5" s="220" t="s">
        <v>54</v>
      </c>
      <c r="X5" s="222" t="s">
        <v>30</v>
      </c>
      <c r="Y5" s="203" t="s">
        <v>62</v>
      </c>
      <c r="Z5" s="204"/>
      <c r="AA5" s="204"/>
      <c r="AB5" s="205"/>
    </row>
    <row r="6" spans="1:44" ht="13.5" customHeight="1" x14ac:dyDescent="0.3">
      <c r="A6" s="22"/>
      <c r="B6" s="10"/>
      <c r="C6" s="10"/>
      <c r="D6" s="10"/>
      <c r="E6" s="10"/>
      <c r="F6" s="10"/>
      <c r="G6" s="10"/>
      <c r="H6" s="10"/>
      <c r="I6" s="10"/>
      <c r="J6" s="10"/>
      <c r="K6" s="10"/>
      <c r="M6" s="46"/>
      <c r="N6" s="46"/>
      <c r="O6" s="46"/>
      <c r="P6" s="46"/>
      <c r="Q6" s="46"/>
      <c r="R6" s="46"/>
      <c r="S6" s="46"/>
      <c r="T6" s="46"/>
      <c r="U6" s="46"/>
      <c r="V6" s="46"/>
      <c r="W6" s="220"/>
      <c r="X6" s="222"/>
      <c r="Y6" s="206"/>
      <c r="Z6" s="207"/>
      <c r="AA6" s="207"/>
      <c r="AB6" s="208"/>
      <c r="AC6" s="169"/>
      <c r="AF6" s="26" t="str">
        <f>COUNTIF(大表[名+時數出現次數],"&lt;&gt;0")-SUMIF(大表[名+時數出現次數],1)&amp;"  duplicated"</f>
        <v>0  duplicated</v>
      </c>
    </row>
    <row r="7" spans="1:44" ht="22.5" customHeight="1" thickBot="1" x14ac:dyDescent="0.35">
      <c r="A7" s="22"/>
      <c r="B7" s="10"/>
      <c r="C7" s="62" t="s">
        <v>47</v>
      </c>
      <c r="D7" s="86"/>
      <c r="E7" s="68" t="str">
        <f>" / "&amp;$AN$1</f>
        <v xml:space="preserve"> / 2526</v>
      </c>
      <c r="F7" s="92"/>
      <c r="G7" s="92"/>
      <c r="H7" s="92"/>
      <c r="I7" s="92"/>
      <c r="J7" s="92"/>
      <c r="K7" s="92"/>
      <c r="M7" s="46"/>
      <c r="N7" s="46"/>
      <c r="O7" s="46"/>
      <c r="P7" s="46"/>
      <c r="Q7" s="46"/>
      <c r="R7" s="46"/>
      <c r="S7" s="46"/>
      <c r="T7" s="46"/>
      <c r="U7" s="46"/>
      <c r="V7" s="46"/>
      <c r="W7" s="220"/>
      <c r="X7" s="222"/>
      <c r="Y7" s="209"/>
      <c r="Z7" s="210"/>
      <c r="AA7" s="210"/>
      <c r="AB7" s="211"/>
      <c r="AC7" s="169"/>
      <c r="AF7" s="106">
        <f ca="1">TODAY()</f>
        <v>46322</v>
      </c>
    </row>
    <row r="8" spans="1:44" ht="22.5" customHeight="1" x14ac:dyDescent="0.3">
      <c r="A8" s="22"/>
      <c r="B8" s="37"/>
      <c r="C8" s="62" t="s">
        <v>48</v>
      </c>
      <c r="D8" s="86"/>
      <c r="E8" s="92"/>
      <c r="F8" s="92"/>
      <c r="G8" s="92"/>
      <c r="H8" s="92"/>
      <c r="I8" s="92"/>
      <c r="J8" s="92"/>
      <c r="K8" s="92"/>
      <c r="M8" s="46"/>
      <c r="N8" s="46"/>
      <c r="O8" s="46"/>
      <c r="P8" s="46"/>
      <c r="Q8" s="46"/>
      <c r="R8" s="46"/>
      <c r="S8" s="46"/>
      <c r="T8" s="46"/>
      <c r="U8" s="46"/>
      <c r="V8" s="46"/>
      <c r="W8" s="220"/>
      <c r="X8" s="48"/>
      <c r="Y8" s="223" t="s">
        <v>6</v>
      </c>
      <c r="Z8" s="212" t="s">
        <v>34</v>
      </c>
      <c r="AA8" s="192" t="s">
        <v>86</v>
      </c>
      <c r="AB8" s="217" t="s">
        <v>26</v>
      </c>
      <c r="AC8" s="189" t="s">
        <v>39</v>
      </c>
      <c r="AF8" s="89" t="str">
        <f>"S"&amp;IFERROR(TEXT(VALUE(SUBSTITUTE(SUBSTITUTE(UPPER(D7)," ",""),"S","")),"000"),"xxx")</f>
        <v>Sxxx</v>
      </c>
    </row>
    <row r="9" spans="1:44" ht="22.5" customHeight="1" x14ac:dyDescent="0.3">
      <c r="A9" s="22"/>
      <c r="B9" s="37"/>
      <c r="C9" s="62" t="s">
        <v>14</v>
      </c>
      <c r="D9" s="87"/>
      <c r="E9" s="92"/>
      <c r="F9" s="92"/>
      <c r="G9" s="92"/>
      <c r="H9" s="92"/>
      <c r="I9" s="92"/>
      <c r="J9" s="92"/>
      <c r="K9" s="92"/>
      <c r="L9" s="93"/>
      <c r="M9" s="46"/>
      <c r="N9" s="46"/>
      <c r="O9" s="46"/>
      <c r="P9" s="46"/>
      <c r="Q9" s="46"/>
      <c r="R9" s="46"/>
      <c r="S9" s="46"/>
      <c r="T9" s="46"/>
      <c r="U9" s="46"/>
      <c r="V9" s="46"/>
      <c r="W9" s="220"/>
      <c r="X9" s="49"/>
      <c r="Y9" s="224"/>
      <c r="Z9" s="213"/>
      <c r="AA9" s="193"/>
      <c r="AB9" s="218"/>
      <c r="AC9" s="189"/>
    </row>
    <row r="10" spans="1:44" ht="22.5" customHeight="1" x14ac:dyDescent="0.3">
      <c r="A10" s="22"/>
      <c r="B10" s="37"/>
      <c r="C10" s="62" t="s">
        <v>12</v>
      </c>
      <c r="D10" s="87"/>
      <c r="E10" s="92"/>
      <c r="F10" s="92"/>
      <c r="G10" s="92"/>
      <c r="H10" s="92"/>
      <c r="I10" s="92"/>
      <c r="J10" s="92"/>
      <c r="K10" s="92"/>
      <c r="L10" s="93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220"/>
      <c r="X10" s="48"/>
      <c r="Y10" s="224"/>
      <c r="Z10" s="213"/>
      <c r="AA10" s="193"/>
      <c r="AB10" s="218"/>
      <c r="AC10" s="189"/>
    </row>
    <row r="11" spans="1:44" ht="23.25" customHeight="1" x14ac:dyDescent="0.3">
      <c r="A11" s="22"/>
      <c r="B11" s="37"/>
      <c r="C11" s="67" t="s">
        <v>13</v>
      </c>
      <c r="D11" s="88"/>
      <c r="E11" s="94"/>
      <c r="F11" s="94"/>
      <c r="G11" s="40"/>
      <c r="H11" s="40"/>
      <c r="I11" s="92"/>
      <c r="J11" s="92"/>
      <c r="K11" s="92"/>
      <c r="L11" s="93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220"/>
      <c r="X11" s="48"/>
      <c r="Y11" s="224"/>
      <c r="Z11" s="213"/>
      <c r="AA11" s="193"/>
      <c r="AB11" s="218"/>
      <c r="AC11" s="190" t="s">
        <v>40</v>
      </c>
    </row>
    <row r="12" spans="1:44" ht="16.5" customHeight="1" x14ac:dyDescent="0.3">
      <c r="A12" s="22"/>
      <c r="B12" s="37"/>
      <c r="C12" s="45"/>
      <c r="D12" s="94"/>
      <c r="E12" s="94"/>
      <c r="F12" s="94"/>
      <c r="G12" s="40"/>
      <c r="H12" s="40"/>
      <c r="I12" s="92"/>
      <c r="J12" s="92"/>
      <c r="K12" s="92"/>
      <c r="L12" s="93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220"/>
      <c r="X12" s="48"/>
      <c r="Y12" s="224"/>
      <c r="Z12" s="213"/>
      <c r="AA12" s="193"/>
      <c r="AB12" s="218"/>
      <c r="AC12" s="190"/>
    </row>
    <row r="13" spans="1:44" ht="31.5" customHeight="1" thickBot="1" x14ac:dyDescent="0.35">
      <c r="A13" s="22"/>
      <c r="B13" s="44"/>
      <c r="C13" s="95" t="s">
        <v>33</v>
      </c>
      <c r="D13" s="69" t="s">
        <v>21</v>
      </c>
      <c r="E13" s="226" t="s">
        <v>17</v>
      </c>
      <c r="F13" s="226"/>
      <c r="G13" s="226"/>
      <c r="H13" s="226"/>
      <c r="I13" s="226"/>
      <c r="J13" s="226"/>
      <c r="K13" s="226"/>
      <c r="L13" s="93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221"/>
      <c r="X13" s="50"/>
      <c r="Y13" s="225"/>
      <c r="Z13" s="214"/>
      <c r="AA13" s="194"/>
      <c r="AB13" s="219"/>
      <c r="AC13" s="191"/>
    </row>
    <row r="14" spans="1:44" ht="31.5" customHeight="1" thickBot="1" x14ac:dyDescent="0.35">
      <c r="A14" s="22"/>
      <c r="B14" s="44"/>
      <c r="C14" s="95" t="s">
        <v>42</v>
      </c>
      <c r="D14" s="186" t="str">
        <f>$AK$1&amp;" 年 6 月 1 日 至 10 月 31 日 前"</f>
        <v>2026 年 6 月 1 日 至 10 月 31 日 前</v>
      </c>
      <c r="E14" s="186"/>
      <c r="F14" s="185" t="s">
        <v>77</v>
      </c>
      <c r="G14" s="185"/>
      <c r="H14" s="185"/>
      <c r="I14" s="185"/>
      <c r="J14" s="185"/>
      <c r="K14" s="185"/>
      <c r="L14" s="93"/>
      <c r="M14" s="201" t="s">
        <v>25</v>
      </c>
      <c r="N14" s="80"/>
      <c r="O14" s="80"/>
      <c r="P14" s="80"/>
      <c r="Q14" s="80"/>
      <c r="R14" s="80"/>
      <c r="S14" s="80"/>
      <c r="T14" s="80"/>
      <c r="U14" s="80"/>
      <c r="V14" s="80"/>
      <c r="W14" s="199" t="s">
        <v>11</v>
      </c>
      <c r="X14" s="197" t="str">
        <f>AO1&amp;" 學年"&amp;CHAR(10)&amp;"義工時數"</f>
        <v>25/26 學年
義工時數</v>
      </c>
      <c r="Y14" s="195" t="s">
        <v>20</v>
      </c>
      <c r="Z14" s="196"/>
      <c r="AA14" s="196"/>
      <c r="AB14" s="196"/>
      <c r="AC14" s="187" t="s">
        <v>35</v>
      </c>
    </row>
    <row r="15" spans="1:44" ht="31.5" customHeight="1" x14ac:dyDescent="0.3">
      <c r="A15" s="22"/>
      <c r="B15" s="96"/>
      <c r="C15" s="95" t="s">
        <v>41</v>
      </c>
      <c r="D15" s="183" t="s">
        <v>61</v>
      </c>
      <c r="E15" s="183"/>
      <c r="F15" s="183"/>
      <c r="G15" s="183"/>
      <c r="H15" s="183"/>
      <c r="I15" s="183"/>
      <c r="J15" s="183"/>
      <c r="K15" s="183"/>
      <c r="L15" s="93"/>
      <c r="M15" s="202"/>
      <c r="N15" s="81"/>
      <c r="O15" s="81"/>
      <c r="P15" s="81"/>
      <c r="Q15" s="81"/>
      <c r="R15" s="81"/>
      <c r="S15" s="81"/>
      <c r="T15" s="81"/>
      <c r="U15" s="81"/>
      <c r="V15" s="81"/>
      <c r="W15" s="200"/>
      <c r="X15" s="198"/>
      <c r="Y15" s="103">
        <v>400</v>
      </c>
      <c r="Z15" s="104">
        <v>250</v>
      </c>
      <c r="AA15" s="104">
        <v>150</v>
      </c>
      <c r="AB15" s="105">
        <v>20</v>
      </c>
      <c r="AC15" s="188"/>
    </row>
    <row r="16" spans="1:44" ht="18.75" customHeight="1" thickBot="1" x14ac:dyDescent="0.3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93"/>
      <c r="M16" s="75" t="s">
        <v>60</v>
      </c>
      <c r="N16" s="82" t="s">
        <v>55</v>
      </c>
      <c r="O16" s="82" t="s">
        <v>56</v>
      </c>
      <c r="P16" s="82" t="s">
        <v>57</v>
      </c>
      <c r="Q16" s="82" t="s">
        <v>58</v>
      </c>
      <c r="R16" s="82" t="s">
        <v>59</v>
      </c>
      <c r="S16" s="82" t="s">
        <v>81</v>
      </c>
      <c r="T16" s="82" t="s">
        <v>67</v>
      </c>
      <c r="U16" s="82" t="s">
        <v>66</v>
      </c>
      <c r="V16" s="82" t="s">
        <v>65</v>
      </c>
      <c r="W16" s="76" t="s">
        <v>28</v>
      </c>
      <c r="X16" s="77" t="s">
        <v>27</v>
      </c>
      <c r="Y16" s="71" t="s">
        <v>78</v>
      </c>
      <c r="Z16" s="72" t="s">
        <v>79</v>
      </c>
      <c r="AA16" s="72" t="s">
        <v>82</v>
      </c>
      <c r="AB16" s="100" t="s">
        <v>24</v>
      </c>
      <c r="AC16" s="74" t="s">
        <v>32</v>
      </c>
      <c r="AD16" s="78" t="s">
        <v>49</v>
      </c>
      <c r="AE16" s="79" t="s">
        <v>50</v>
      </c>
      <c r="AF16" s="79" t="s">
        <v>51</v>
      </c>
      <c r="AG16" s="79" t="s">
        <v>52</v>
      </c>
      <c r="AH16" s="79" t="s">
        <v>53</v>
      </c>
      <c r="AI16" s="177" t="s">
        <v>80</v>
      </c>
    </row>
    <row r="17" spans="2:35" ht="16.5" customHeight="1" x14ac:dyDescent="0.3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3"/>
      <c r="M17" s="27">
        <v>1</v>
      </c>
      <c r="N17" s="27" t="str">
        <f>IF(大表[[#This Row],[有效 / 無效]]="有效",大表[[#This Row],[序]],"")</f>
        <v/>
      </c>
      <c r="O17" s="27" t="str">
        <f t="shared" ref="O17:O80" si="0">"紀念品"</f>
        <v>紀念品</v>
      </c>
      <c r="P17" s="83">
        <f t="shared" ref="P17:P80" ca="1" si="1">AF$7</f>
        <v>46322</v>
      </c>
      <c r="Q17" s="27">
        <f t="shared" ref="Q17:Q80" si="2">$D$9</f>
        <v>0</v>
      </c>
      <c r="R17" s="27">
        <f t="shared" ref="R17:R80" si="3">$D$10</f>
        <v>0</v>
      </c>
      <c r="S17" s="27">
        <f>IF(COUNTA(大表[[#This Row],[舉例：陳大文]:[例：108]])=2,COUNTIF(大表[名+時數],大表[[#This Row],[名+時數]]),0)</f>
        <v>0</v>
      </c>
      <c r="T17" s="27" t="str">
        <f t="shared" ref="T17:T80" si="4">$AF$8</f>
        <v>Sxxx</v>
      </c>
      <c r="U17" s="27" t="str">
        <f t="shared" ref="U17:U80" si="5">RIGHT($E$7,4)</f>
        <v>2526</v>
      </c>
      <c r="V17" s="27" t="str">
        <f t="shared" ref="V17:V80" si="6">CLEAN(TRIM($D$8))</f>
        <v/>
      </c>
      <c r="W17" s="32"/>
      <c r="X17" s="33"/>
      <c r="Y17" s="51"/>
      <c r="Z17" s="30"/>
      <c r="AA17" s="30"/>
      <c r="AB17" s="30"/>
      <c r="AC17" s="97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" s="171"/>
      <c r="AE17" s="172"/>
      <c r="AF17" s="172"/>
      <c r="AG17" s="172"/>
      <c r="AH17" s="172"/>
      <c r="AI17" s="178" t="str">
        <f>TRIM(CLEAN(大表[[#This Row],[舉例：陳大文]]))&amp;大表[[#This Row],[例：108]]</f>
        <v/>
      </c>
    </row>
    <row r="18" spans="2:35" ht="17.25" customHeight="1" x14ac:dyDescent="0.3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3"/>
      <c r="M18" s="28">
        <v>2</v>
      </c>
      <c r="N18" s="28" t="str">
        <f>IF(大表[[#This Row],[有效 / 無效]]="有效",大表[[#This Row],[序]],"")</f>
        <v/>
      </c>
      <c r="O18" s="28" t="str">
        <f t="shared" si="0"/>
        <v>紀念品</v>
      </c>
      <c r="P18" s="84">
        <f t="shared" ca="1" si="1"/>
        <v>46322</v>
      </c>
      <c r="Q18" s="28">
        <f t="shared" si="2"/>
        <v>0</v>
      </c>
      <c r="R18" s="28">
        <f t="shared" si="3"/>
        <v>0</v>
      </c>
      <c r="S18" s="28">
        <f>IF(COUNTA(大表[[#This Row],[舉例：陳大文]:[例：108]])=2,COUNTIF(大表[名+時數],大表[[#This Row],[名+時數]]),0)</f>
        <v>0</v>
      </c>
      <c r="T18" s="28" t="str">
        <f t="shared" si="4"/>
        <v>Sxxx</v>
      </c>
      <c r="U18" s="28" t="str">
        <f t="shared" si="5"/>
        <v>2526</v>
      </c>
      <c r="V18" s="28" t="str">
        <f t="shared" si="6"/>
        <v/>
      </c>
      <c r="W18" s="32"/>
      <c r="X18" s="33"/>
      <c r="Y18" s="52"/>
      <c r="Z18" s="31"/>
      <c r="AA18" s="31"/>
      <c r="AB18" s="31"/>
      <c r="AC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" s="173"/>
      <c r="AE18" s="174"/>
      <c r="AF18" s="174"/>
      <c r="AG18" s="174"/>
      <c r="AH18" s="174"/>
      <c r="AI18" s="179" t="str">
        <f>TRIM(CLEAN(大表[[#This Row],[舉例：陳大文]]))&amp;大表[[#This Row],[例：108]]</f>
        <v/>
      </c>
    </row>
    <row r="19" spans="2:35" ht="17.25" customHeight="1" x14ac:dyDescent="0.3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3"/>
      <c r="M19" s="28">
        <v>3</v>
      </c>
      <c r="N19" s="28" t="str">
        <f>IF(大表[[#This Row],[有效 / 無效]]="有效",大表[[#This Row],[序]],"")</f>
        <v/>
      </c>
      <c r="O19" s="28" t="str">
        <f t="shared" si="0"/>
        <v>紀念品</v>
      </c>
      <c r="P19" s="84">
        <f t="shared" ca="1" si="1"/>
        <v>46322</v>
      </c>
      <c r="Q19" s="28">
        <f t="shared" si="2"/>
        <v>0</v>
      </c>
      <c r="R19" s="28">
        <f t="shared" si="3"/>
        <v>0</v>
      </c>
      <c r="S19" s="28">
        <f>IF(COUNTA(大表[[#This Row],[舉例：陳大文]:[例：108]])=2,COUNTIF(大表[名+時數],大表[[#This Row],[名+時數]]),0)</f>
        <v>0</v>
      </c>
      <c r="T19" s="28" t="str">
        <f t="shared" si="4"/>
        <v>Sxxx</v>
      </c>
      <c r="U19" s="28" t="str">
        <f t="shared" si="5"/>
        <v>2526</v>
      </c>
      <c r="V19" s="28" t="str">
        <f t="shared" si="6"/>
        <v/>
      </c>
      <c r="W19" s="32"/>
      <c r="X19" s="33"/>
      <c r="Y19" s="52"/>
      <c r="Z19" s="31"/>
      <c r="AA19" s="31"/>
      <c r="AB19" s="31"/>
      <c r="AC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" s="173"/>
      <c r="AE19" s="174"/>
      <c r="AF19" s="174"/>
      <c r="AG19" s="174"/>
      <c r="AH19" s="174"/>
      <c r="AI19" s="179" t="str">
        <f>TRIM(CLEAN(大表[[#This Row],[舉例：陳大文]]))&amp;大表[[#This Row],[例：108]]</f>
        <v/>
      </c>
    </row>
    <row r="20" spans="2:35" ht="17.25" customHeight="1" x14ac:dyDescent="0.3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3"/>
      <c r="M20" s="28">
        <v>4</v>
      </c>
      <c r="N20" s="28" t="str">
        <f>IF(大表[[#This Row],[有效 / 無效]]="有效",大表[[#This Row],[序]],"")</f>
        <v/>
      </c>
      <c r="O20" s="28" t="str">
        <f t="shared" si="0"/>
        <v>紀念品</v>
      </c>
      <c r="P20" s="84">
        <f t="shared" ca="1" si="1"/>
        <v>46322</v>
      </c>
      <c r="Q20" s="28">
        <f t="shared" si="2"/>
        <v>0</v>
      </c>
      <c r="R20" s="28">
        <f t="shared" si="3"/>
        <v>0</v>
      </c>
      <c r="S20" s="28">
        <f>IF(COUNTA(大表[[#This Row],[舉例：陳大文]:[例：108]])=2,COUNTIF(大表[名+時數],大表[[#This Row],[名+時數]]),0)</f>
        <v>0</v>
      </c>
      <c r="T20" s="28" t="str">
        <f t="shared" si="4"/>
        <v>Sxxx</v>
      </c>
      <c r="U20" s="28" t="str">
        <f t="shared" si="5"/>
        <v>2526</v>
      </c>
      <c r="V20" s="28" t="str">
        <f t="shared" si="6"/>
        <v/>
      </c>
      <c r="W20" s="32"/>
      <c r="X20" s="33"/>
      <c r="Y20" s="52"/>
      <c r="Z20" s="31"/>
      <c r="AA20" s="31"/>
      <c r="AB20" s="31"/>
      <c r="AC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" s="173"/>
      <c r="AE20" s="174"/>
      <c r="AF20" s="174"/>
      <c r="AG20" s="174"/>
      <c r="AH20" s="174"/>
      <c r="AI20" s="179" t="str">
        <f>TRIM(CLEAN(大表[[#This Row],[舉例：陳大文]]))&amp;大表[[#This Row],[例：108]]</f>
        <v/>
      </c>
    </row>
    <row r="21" spans="2:35" ht="17.25" customHeight="1" x14ac:dyDescent="0.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3"/>
      <c r="M21" s="28">
        <v>5</v>
      </c>
      <c r="N21" s="28" t="str">
        <f>IF(大表[[#This Row],[有效 / 無效]]="有效",大表[[#This Row],[序]],"")</f>
        <v/>
      </c>
      <c r="O21" s="28" t="str">
        <f t="shared" si="0"/>
        <v>紀念品</v>
      </c>
      <c r="P21" s="84">
        <f t="shared" ca="1" si="1"/>
        <v>46322</v>
      </c>
      <c r="Q21" s="28">
        <f t="shared" si="2"/>
        <v>0</v>
      </c>
      <c r="R21" s="28">
        <f t="shared" si="3"/>
        <v>0</v>
      </c>
      <c r="S21" s="28">
        <f>IF(COUNTA(大表[[#This Row],[舉例：陳大文]:[例：108]])=2,COUNTIF(大表[名+時數],大表[[#This Row],[名+時數]]),0)</f>
        <v>0</v>
      </c>
      <c r="T21" s="28" t="str">
        <f t="shared" si="4"/>
        <v>Sxxx</v>
      </c>
      <c r="U21" s="28" t="str">
        <f t="shared" si="5"/>
        <v>2526</v>
      </c>
      <c r="V21" s="28" t="str">
        <f t="shared" si="6"/>
        <v/>
      </c>
      <c r="W21" s="32"/>
      <c r="X21" s="33"/>
      <c r="Y21" s="52"/>
      <c r="Z21" s="31"/>
      <c r="AA21" s="31"/>
      <c r="AB21" s="31"/>
      <c r="AC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" s="173"/>
      <c r="AE21" s="174"/>
      <c r="AF21" s="174"/>
      <c r="AG21" s="174"/>
      <c r="AH21" s="174"/>
      <c r="AI21" s="179" t="str">
        <f>TRIM(CLEAN(大表[[#This Row],[舉例：陳大文]]))&amp;大表[[#This Row],[例：108]]</f>
        <v/>
      </c>
    </row>
    <row r="22" spans="2:35" ht="17.25" customHeight="1" x14ac:dyDescent="0.3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93"/>
      <c r="M22" s="28">
        <v>6</v>
      </c>
      <c r="N22" s="28" t="str">
        <f>IF(大表[[#This Row],[有效 / 無效]]="有效",大表[[#This Row],[序]],"")</f>
        <v/>
      </c>
      <c r="O22" s="28" t="str">
        <f t="shared" si="0"/>
        <v>紀念品</v>
      </c>
      <c r="P22" s="84">
        <f t="shared" ca="1" si="1"/>
        <v>46322</v>
      </c>
      <c r="Q22" s="28">
        <f t="shared" si="2"/>
        <v>0</v>
      </c>
      <c r="R22" s="28">
        <f t="shared" si="3"/>
        <v>0</v>
      </c>
      <c r="S22" s="28">
        <f>IF(COUNTA(大表[[#This Row],[舉例：陳大文]:[例：108]])=2,COUNTIF(大表[名+時數],大表[[#This Row],[名+時數]]),0)</f>
        <v>0</v>
      </c>
      <c r="T22" s="28" t="str">
        <f t="shared" si="4"/>
        <v>Sxxx</v>
      </c>
      <c r="U22" s="28" t="str">
        <f t="shared" si="5"/>
        <v>2526</v>
      </c>
      <c r="V22" s="28" t="str">
        <f t="shared" si="6"/>
        <v/>
      </c>
      <c r="W22" s="32"/>
      <c r="X22" s="33"/>
      <c r="Y22" s="52"/>
      <c r="Z22" s="31"/>
      <c r="AA22" s="31"/>
      <c r="AB22" s="31"/>
      <c r="AC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" s="173"/>
      <c r="AE22" s="174"/>
      <c r="AF22" s="174"/>
      <c r="AG22" s="174"/>
      <c r="AH22" s="174"/>
      <c r="AI22" s="179" t="str">
        <f>TRIM(CLEAN(大表[[#This Row],[舉例：陳大文]]))&amp;大表[[#This Row],[例：108]]</f>
        <v/>
      </c>
    </row>
    <row r="23" spans="2:35" ht="17.25" customHeight="1" x14ac:dyDescent="0.3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3"/>
      <c r="M23" s="28">
        <v>7</v>
      </c>
      <c r="N23" s="28" t="str">
        <f>IF(大表[[#This Row],[有效 / 無效]]="有效",大表[[#This Row],[序]],"")</f>
        <v/>
      </c>
      <c r="O23" s="28" t="str">
        <f t="shared" si="0"/>
        <v>紀念品</v>
      </c>
      <c r="P23" s="84">
        <f t="shared" ca="1" si="1"/>
        <v>46322</v>
      </c>
      <c r="Q23" s="28">
        <f t="shared" si="2"/>
        <v>0</v>
      </c>
      <c r="R23" s="28">
        <f t="shared" si="3"/>
        <v>0</v>
      </c>
      <c r="S23" s="28">
        <f>IF(COUNTA(大表[[#This Row],[舉例：陳大文]:[例：108]])=2,COUNTIF(大表[名+時數],大表[[#This Row],[名+時數]]),0)</f>
        <v>0</v>
      </c>
      <c r="T23" s="28" t="str">
        <f t="shared" si="4"/>
        <v>Sxxx</v>
      </c>
      <c r="U23" s="28" t="str">
        <f t="shared" si="5"/>
        <v>2526</v>
      </c>
      <c r="V23" s="28" t="str">
        <f t="shared" si="6"/>
        <v/>
      </c>
      <c r="W23" s="32"/>
      <c r="X23" s="33"/>
      <c r="Y23" s="52"/>
      <c r="Z23" s="31"/>
      <c r="AA23" s="31"/>
      <c r="AB23" s="31"/>
      <c r="AC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" s="173"/>
      <c r="AE23" s="174"/>
      <c r="AF23" s="174"/>
      <c r="AG23" s="174"/>
      <c r="AH23" s="174"/>
      <c r="AI23" s="179" t="str">
        <f>TRIM(CLEAN(大表[[#This Row],[舉例：陳大文]]))&amp;大表[[#This Row],[例：108]]</f>
        <v/>
      </c>
    </row>
    <row r="24" spans="2:35" ht="17.25" customHeight="1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93"/>
      <c r="M24" s="28">
        <v>8</v>
      </c>
      <c r="N24" s="28" t="str">
        <f>IF(大表[[#This Row],[有效 / 無效]]="有效",大表[[#This Row],[序]],"")</f>
        <v/>
      </c>
      <c r="O24" s="28" t="str">
        <f t="shared" si="0"/>
        <v>紀念品</v>
      </c>
      <c r="P24" s="84">
        <f t="shared" ca="1" si="1"/>
        <v>46322</v>
      </c>
      <c r="Q24" s="28">
        <f t="shared" si="2"/>
        <v>0</v>
      </c>
      <c r="R24" s="28">
        <f t="shared" si="3"/>
        <v>0</v>
      </c>
      <c r="S24" s="28">
        <f>IF(COUNTA(大表[[#This Row],[舉例：陳大文]:[例：108]])=2,COUNTIF(大表[名+時數],大表[[#This Row],[名+時數]]),0)</f>
        <v>0</v>
      </c>
      <c r="T24" s="28" t="str">
        <f t="shared" si="4"/>
        <v>Sxxx</v>
      </c>
      <c r="U24" s="28" t="str">
        <f t="shared" si="5"/>
        <v>2526</v>
      </c>
      <c r="V24" s="28" t="str">
        <f t="shared" si="6"/>
        <v/>
      </c>
      <c r="W24" s="32"/>
      <c r="X24" s="33"/>
      <c r="Y24" s="52"/>
      <c r="Z24" s="31"/>
      <c r="AA24" s="31"/>
      <c r="AB24" s="31"/>
      <c r="AC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" s="173"/>
      <c r="AE24" s="174"/>
      <c r="AF24" s="174"/>
      <c r="AG24" s="174"/>
      <c r="AH24" s="174"/>
      <c r="AI24" s="179" t="str">
        <f>TRIM(CLEAN(大表[[#This Row],[舉例：陳大文]]))&amp;大表[[#This Row],[例：108]]</f>
        <v/>
      </c>
    </row>
    <row r="25" spans="2:35" ht="17.25" customHeight="1" x14ac:dyDescent="0.3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93"/>
      <c r="M25" s="28">
        <v>9</v>
      </c>
      <c r="N25" s="28" t="str">
        <f>IF(大表[[#This Row],[有效 / 無效]]="有效",大表[[#This Row],[序]],"")</f>
        <v/>
      </c>
      <c r="O25" s="28" t="str">
        <f t="shared" si="0"/>
        <v>紀念品</v>
      </c>
      <c r="P25" s="84">
        <f t="shared" ca="1" si="1"/>
        <v>46322</v>
      </c>
      <c r="Q25" s="28">
        <f t="shared" si="2"/>
        <v>0</v>
      </c>
      <c r="R25" s="28">
        <f t="shared" si="3"/>
        <v>0</v>
      </c>
      <c r="S25" s="28">
        <f>IF(COUNTA(大表[[#This Row],[舉例：陳大文]:[例：108]])=2,COUNTIF(大表[名+時數],大表[[#This Row],[名+時數]]),0)</f>
        <v>0</v>
      </c>
      <c r="T25" s="28" t="str">
        <f t="shared" si="4"/>
        <v>Sxxx</v>
      </c>
      <c r="U25" s="28" t="str">
        <f t="shared" si="5"/>
        <v>2526</v>
      </c>
      <c r="V25" s="28" t="str">
        <f t="shared" si="6"/>
        <v/>
      </c>
      <c r="W25" s="34"/>
      <c r="X25" s="35"/>
      <c r="Y25" s="52"/>
      <c r="Z25" s="31"/>
      <c r="AA25" s="31"/>
      <c r="AB25" s="31"/>
      <c r="AC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" s="173"/>
      <c r="AE25" s="174"/>
      <c r="AF25" s="174"/>
      <c r="AG25" s="174"/>
      <c r="AH25" s="174"/>
      <c r="AI25" s="179" t="str">
        <f>TRIM(CLEAN(大表[[#This Row],[舉例：陳大文]]))&amp;大表[[#This Row],[例：108]]</f>
        <v/>
      </c>
    </row>
    <row r="26" spans="2:35" ht="17.25" customHeight="1" x14ac:dyDescent="0.3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93"/>
      <c r="M26" s="28">
        <v>10</v>
      </c>
      <c r="N26" s="28" t="str">
        <f>IF(大表[[#This Row],[有效 / 無效]]="有效",大表[[#This Row],[序]],"")</f>
        <v/>
      </c>
      <c r="O26" s="28" t="str">
        <f t="shared" si="0"/>
        <v>紀念品</v>
      </c>
      <c r="P26" s="84">
        <f t="shared" ca="1" si="1"/>
        <v>46322</v>
      </c>
      <c r="Q26" s="28">
        <f t="shared" si="2"/>
        <v>0</v>
      </c>
      <c r="R26" s="28">
        <f t="shared" si="3"/>
        <v>0</v>
      </c>
      <c r="S26" s="28">
        <f>IF(COUNTA(大表[[#This Row],[舉例：陳大文]:[例：108]])=2,COUNTIF(大表[名+時數],大表[[#This Row],[名+時數]]),0)</f>
        <v>0</v>
      </c>
      <c r="T26" s="28" t="str">
        <f t="shared" si="4"/>
        <v>Sxxx</v>
      </c>
      <c r="U26" s="28" t="str">
        <f t="shared" si="5"/>
        <v>2526</v>
      </c>
      <c r="V26" s="28" t="str">
        <f t="shared" si="6"/>
        <v/>
      </c>
      <c r="W26" s="34"/>
      <c r="X26" s="35"/>
      <c r="Y26" s="52"/>
      <c r="Z26" s="31"/>
      <c r="AA26" s="31"/>
      <c r="AB26" s="31"/>
      <c r="AC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" s="173"/>
      <c r="AE26" s="174"/>
      <c r="AF26" s="174"/>
      <c r="AG26" s="174"/>
      <c r="AH26" s="174"/>
      <c r="AI26" s="179" t="str">
        <f>TRIM(CLEAN(大表[[#This Row],[舉例：陳大文]]))&amp;大表[[#This Row],[例：108]]</f>
        <v/>
      </c>
    </row>
    <row r="27" spans="2:35" ht="17.25" customHeight="1" x14ac:dyDescent="0.3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93"/>
      <c r="M27" s="28">
        <v>11</v>
      </c>
      <c r="N27" s="28" t="str">
        <f>IF(大表[[#This Row],[有效 / 無效]]="有效",大表[[#This Row],[序]],"")</f>
        <v/>
      </c>
      <c r="O27" s="28" t="str">
        <f t="shared" si="0"/>
        <v>紀念品</v>
      </c>
      <c r="P27" s="84">
        <f t="shared" ca="1" si="1"/>
        <v>46322</v>
      </c>
      <c r="Q27" s="28">
        <f t="shared" si="2"/>
        <v>0</v>
      </c>
      <c r="R27" s="28">
        <f t="shared" si="3"/>
        <v>0</v>
      </c>
      <c r="S27" s="28">
        <f>IF(COUNTA(大表[[#This Row],[舉例：陳大文]:[例：108]])=2,COUNTIF(大表[名+時數],大表[[#This Row],[名+時數]]),0)</f>
        <v>0</v>
      </c>
      <c r="T27" s="28" t="str">
        <f t="shared" si="4"/>
        <v>Sxxx</v>
      </c>
      <c r="U27" s="28" t="str">
        <f t="shared" si="5"/>
        <v>2526</v>
      </c>
      <c r="V27" s="28" t="str">
        <f t="shared" si="6"/>
        <v/>
      </c>
      <c r="W27" s="34"/>
      <c r="X27" s="35"/>
      <c r="Y27" s="52"/>
      <c r="Z27" s="31"/>
      <c r="AA27" s="31"/>
      <c r="AB27" s="31"/>
      <c r="AC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" s="173"/>
      <c r="AE27" s="174"/>
      <c r="AF27" s="174"/>
      <c r="AG27" s="174"/>
      <c r="AH27" s="174"/>
      <c r="AI27" s="179" t="str">
        <f>TRIM(CLEAN(大表[[#This Row],[舉例：陳大文]]))&amp;大表[[#This Row],[例：108]]</f>
        <v/>
      </c>
    </row>
    <row r="28" spans="2:35" ht="17.25" customHeight="1" x14ac:dyDescent="0.3">
      <c r="B28" s="26"/>
      <c r="C28" s="26"/>
      <c r="D28" s="24"/>
      <c r="E28" s="24"/>
      <c r="F28" s="24"/>
      <c r="G28" s="24"/>
      <c r="H28" s="24"/>
      <c r="I28" s="24"/>
      <c r="J28" s="24"/>
      <c r="K28" s="24"/>
      <c r="L28" s="93"/>
      <c r="M28" s="28">
        <v>12</v>
      </c>
      <c r="N28" s="28" t="str">
        <f>IF(大表[[#This Row],[有效 / 無效]]="有效",大表[[#This Row],[序]],"")</f>
        <v/>
      </c>
      <c r="O28" s="28" t="str">
        <f t="shared" si="0"/>
        <v>紀念品</v>
      </c>
      <c r="P28" s="84">
        <f t="shared" ca="1" si="1"/>
        <v>46322</v>
      </c>
      <c r="Q28" s="28">
        <f t="shared" si="2"/>
        <v>0</v>
      </c>
      <c r="R28" s="28">
        <f t="shared" si="3"/>
        <v>0</v>
      </c>
      <c r="S28" s="28">
        <f>IF(COUNTA(大表[[#This Row],[舉例：陳大文]:[例：108]])=2,COUNTIF(大表[名+時數],大表[[#This Row],[名+時數]]),0)</f>
        <v>0</v>
      </c>
      <c r="T28" s="28" t="str">
        <f t="shared" si="4"/>
        <v>Sxxx</v>
      </c>
      <c r="U28" s="28" t="str">
        <f t="shared" si="5"/>
        <v>2526</v>
      </c>
      <c r="V28" s="28" t="str">
        <f t="shared" si="6"/>
        <v/>
      </c>
      <c r="W28" s="34"/>
      <c r="X28" s="35"/>
      <c r="Y28" s="52"/>
      <c r="Z28" s="31"/>
      <c r="AA28" s="31"/>
      <c r="AB28" s="31"/>
      <c r="AC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" s="173"/>
      <c r="AE28" s="174"/>
      <c r="AF28" s="174"/>
      <c r="AG28" s="174"/>
      <c r="AH28" s="174"/>
      <c r="AI28" s="179" t="str">
        <f>TRIM(CLEAN(大表[[#This Row],[舉例：陳大文]]))&amp;大表[[#This Row],[例：108]]</f>
        <v/>
      </c>
    </row>
    <row r="29" spans="2:35" ht="17.25" customHeight="1" x14ac:dyDescent="0.3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93"/>
      <c r="M29" s="28">
        <v>13</v>
      </c>
      <c r="N29" s="28" t="str">
        <f>IF(大表[[#This Row],[有效 / 無效]]="有效",大表[[#This Row],[序]],"")</f>
        <v/>
      </c>
      <c r="O29" s="28" t="str">
        <f t="shared" si="0"/>
        <v>紀念品</v>
      </c>
      <c r="P29" s="84">
        <f t="shared" ca="1" si="1"/>
        <v>46322</v>
      </c>
      <c r="Q29" s="28">
        <f t="shared" si="2"/>
        <v>0</v>
      </c>
      <c r="R29" s="28">
        <f t="shared" si="3"/>
        <v>0</v>
      </c>
      <c r="S29" s="28">
        <f>IF(COUNTA(大表[[#This Row],[舉例：陳大文]:[例：108]])=2,COUNTIF(大表[名+時數],大表[[#This Row],[名+時數]]),0)</f>
        <v>0</v>
      </c>
      <c r="T29" s="28" t="str">
        <f t="shared" si="4"/>
        <v>Sxxx</v>
      </c>
      <c r="U29" s="28" t="str">
        <f t="shared" si="5"/>
        <v>2526</v>
      </c>
      <c r="V29" s="28" t="str">
        <f t="shared" si="6"/>
        <v/>
      </c>
      <c r="W29" s="34"/>
      <c r="X29" s="35"/>
      <c r="Y29" s="52"/>
      <c r="Z29" s="31"/>
      <c r="AA29" s="31"/>
      <c r="AB29" s="31"/>
      <c r="AC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" s="173"/>
      <c r="AE29" s="174"/>
      <c r="AF29" s="174"/>
      <c r="AG29" s="174"/>
      <c r="AH29" s="174"/>
      <c r="AI29" s="179" t="str">
        <f>TRIM(CLEAN(大表[[#This Row],[舉例：陳大文]]))&amp;大表[[#This Row],[例：108]]</f>
        <v/>
      </c>
    </row>
    <row r="30" spans="2:35" ht="17.25" customHeight="1" x14ac:dyDescent="0.3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93"/>
      <c r="M30" s="28">
        <v>14</v>
      </c>
      <c r="N30" s="28" t="str">
        <f>IF(大表[[#This Row],[有效 / 無效]]="有效",大表[[#This Row],[序]],"")</f>
        <v/>
      </c>
      <c r="O30" s="28" t="str">
        <f t="shared" si="0"/>
        <v>紀念品</v>
      </c>
      <c r="P30" s="84">
        <f t="shared" ca="1" si="1"/>
        <v>46322</v>
      </c>
      <c r="Q30" s="28">
        <f t="shared" si="2"/>
        <v>0</v>
      </c>
      <c r="R30" s="28">
        <f t="shared" si="3"/>
        <v>0</v>
      </c>
      <c r="S30" s="28">
        <f>IF(COUNTA(大表[[#This Row],[舉例：陳大文]:[例：108]])=2,COUNTIF(大表[名+時數],大表[[#This Row],[名+時數]]),0)</f>
        <v>0</v>
      </c>
      <c r="T30" s="28" t="str">
        <f t="shared" si="4"/>
        <v>Sxxx</v>
      </c>
      <c r="U30" s="28" t="str">
        <f t="shared" si="5"/>
        <v>2526</v>
      </c>
      <c r="V30" s="28" t="str">
        <f t="shared" si="6"/>
        <v/>
      </c>
      <c r="W30" s="34"/>
      <c r="X30" s="35"/>
      <c r="Y30" s="52"/>
      <c r="Z30" s="31"/>
      <c r="AA30" s="31"/>
      <c r="AB30" s="31"/>
      <c r="AC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" s="173"/>
      <c r="AE30" s="174"/>
      <c r="AF30" s="174"/>
      <c r="AG30" s="174"/>
      <c r="AH30" s="174"/>
      <c r="AI30" s="179" t="str">
        <f>TRIM(CLEAN(大表[[#This Row],[舉例：陳大文]]))&amp;大表[[#This Row],[例：108]]</f>
        <v/>
      </c>
    </row>
    <row r="31" spans="2:35" ht="17.25" customHeight="1" x14ac:dyDescent="0.3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93"/>
      <c r="M31" s="28">
        <v>15</v>
      </c>
      <c r="N31" s="28" t="str">
        <f>IF(大表[[#This Row],[有效 / 無效]]="有效",大表[[#This Row],[序]],"")</f>
        <v/>
      </c>
      <c r="O31" s="28" t="str">
        <f t="shared" si="0"/>
        <v>紀念品</v>
      </c>
      <c r="P31" s="84">
        <f t="shared" ca="1" si="1"/>
        <v>46322</v>
      </c>
      <c r="Q31" s="28">
        <f t="shared" si="2"/>
        <v>0</v>
      </c>
      <c r="R31" s="28">
        <f t="shared" si="3"/>
        <v>0</v>
      </c>
      <c r="S31" s="28">
        <f>IF(COUNTA(大表[[#This Row],[舉例：陳大文]:[例：108]])=2,COUNTIF(大表[名+時數],大表[[#This Row],[名+時數]]),0)</f>
        <v>0</v>
      </c>
      <c r="T31" s="28" t="str">
        <f t="shared" si="4"/>
        <v>Sxxx</v>
      </c>
      <c r="U31" s="28" t="str">
        <f t="shared" si="5"/>
        <v>2526</v>
      </c>
      <c r="V31" s="28" t="str">
        <f t="shared" si="6"/>
        <v/>
      </c>
      <c r="W31" s="34"/>
      <c r="X31" s="35"/>
      <c r="Y31" s="52"/>
      <c r="Z31" s="31"/>
      <c r="AA31" s="31"/>
      <c r="AB31" s="31"/>
      <c r="AC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" s="173"/>
      <c r="AE31" s="174"/>
      <c r="AF31" s="174"/>
      <c r="AG31" s="174"/>
      <c r="AH31" s="174"/>
      <c r="AI31" s="179" t="str">
        <f>TRIM(CLEAN(大表[[#This Row],[舉例：陳大文]]))&amp;大表[[#This Row],[例：108]]</f>
        <v/>
      </c>
    </row>
    <row r="32" spans="2:35" ht="17.25" customHeight="1" x14ac:dyDescent="0.3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93"/>
      <c r="M32" s="28">
        <v>16</v>
      </c>
      <c r="N32" s="28" t="str">
        <f>IF(大表[[#This Row],[有效 / 無效]]="有效",大表[[#This Row],[序]],"")</f>
        <v/>
      </c>
      <c r="O32" s="28" t="str">
        <f t="shared" si="0"/>
        <v>紀念品</v>
      </c>
      <c r="P32" s="84">
        <f t="shared" ca="1" si="1"/>
        <v>46322</v>
      </c>
      <c r="Q32" s="28">
        <f t="shared" si="2"/>
        <v>0</v>
      </c>
      <c r="R32" s="28">
        <f t="shared" si="3"/>
        <v>0</v>
      </c>
      <c r="S32" s="28">
        <f>IF(COUNTA(大表[[#This Row],[舉例：陳大文]:[例：108]])=2,COUNTIF(大表[名+時數],大表[[#This Row],[名+時數]]),0)</f>
        <v>0</v>
      </c>
      <c r="T32" s="28" t="str">
        <f t="shared" si="4"/>
        <v>Sxxx</v>
      </c>
      <c r="U32" s="28" t="str">
        <f t="shared" si="5"/>
        <v>2526</v>
      </c>
      <c r="V32" s="28" t="str">
        <f t="shared" si="6"/>
        <v/>
      </c>
      <c r="W32" s="34"/>
      <c r="X32" s="35"/>
      <c r="Y32" s="52"/>
      <c r="Z32" s="31"/>
      <c r="AA32" s="31"/>
      <c r="AB32" s="31"/>
      <c r="AC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" s="173"/>
      <c r="AE32" s="174"/>
      <c r="AF32" s="174"/>
      <c r="AG32" s="174"/>
      <c r="AH32" s="174"/>
      <c r="AI32" s="179" t="str">
        <f>TRIM(CLEAN(大表[[#This Row],[舉例：陳大文]]))&amp;大表[[#This Row],[例：108]]</f>
        <v/>
      </c>
    </row>
    <row r="33" spans="2:35" ht="17.25" customHeight="1" x14ac:dyDescent="0.3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93"/>
      <c r="M33" s="28">
        <v>17</v>
      </c>
      <c r="N33" s="28" t="str">
        <f>IF(大表[[#This Row],[有效 / 無效]]="有效",大表[[#This Row],[序]],"")</f>
        <v/>
      </c>
      <c r="O33" s="28" t="str">
        <f t="shared" si="0"/>
        <v>紀念品</v>
      </c>
      <c r="P33" s="84">
        <f t="shared" ca="1" si="1"/>
        <v>46322</v>
      </c>
      <c r="Q33" s="28">
        <f t="shared" si="2"/>
        <v>0</v>
      </c>
      <c r="R33" s="28">
        <f t="shared" si="3"/>
        <v>0</v>
      </c>
      <c r="S33" s="28">
        <f>IF(COUNTA(大表[[#This Row],[舉例：陳大文]:[例：108]])=2,COUNTIF(大表[名+時數],大表[[#This Row],[名+時數]]),0)</f>
        <v>0</v>
      </c>
      <c r="T33" s="28" t="str">
        <f t="shared" si="4"/>
        <v>Sxxx</v>
      </c>
      <c r="U33" s="28" t="str">
        <f t="shared" si="5"/>
        <v>2526</v>
      </c>
      <c r="V33" s="28" t="str">
        <f t="shared" si="6"/>
        <v/>
      </c>
      <c r="W33" s="34"/>
      <c r="X33" s="35"/>
      <c r="Y33" s="52"/>
      <c r="Z33" s="31"/>
      <c r="AA33" s="31"/>
      <c r="AB33" s="31"/>
      <c r="AC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" s="173"/>
      <c r="AE33" s="174"/>
      <c r="AF33" s="174"/>
      <c r="AG33" s="174"/>
      <c r="AH33" s="174"/>
      <c r="AI33" s="179" t="str">
        <f>TRIM(CLEAN(大表[[#This Row],[舉例：陳大文]]))&amp;大表[[#This Row],[例：108]]</f>
        <v/>
      </c>
    </row>
    <row r="34" spans="2:35" ht="17.25" customHeight="1" x14ac:dyDescent="0.3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93"/>
      <c r="M34" s="28">
        <v>18</v>
      </c>
      <c r="N34" s="28" t="str">
        <f>IF(大表[[#This Row],[有效 / 無效]]="有效",大表[[#This Row],[序]],"")</f>
        <v/>
      </c>
      <c r="O34" s="28" t="str">
        <f t="shared" si="0"/>
        <v>紀念品</v>
      </c>
      <c r="P34" s="84">
        <f t="shared" ca="1" si="1"/>
        <v>46322</v>
      </c>
      <c r="Q34" s="28">
        <f t="shared" si="2"/>
        <v>0</v>
      </c>
      <c r="R34" s="28">
        <f t="shared" si="3"/>
        <v>0</v>
      </c>
      <c r="S34" s="28">
        <f>IF(COUNTA(大表[[#This Row],[舉例：陳大文]:[例：108]])=2,COUNTIF(大表[名+時數],大表[[#This Row],[名+時數]]),0)</f>
        <v>0</v>
      </c>
      <c r="T34" s="28" t="str">
        <f t="shared" si="4"/>
        <v>Sxxx</v>
      </c>
      <c r="U34" s="28" t="str">
        <f t="shared" si="5"/>
        <v>2526</v>
      </c>
      <c r="V34" s="28" t="str">
        <f t="shared" si="6"/>
        <v/>
      </c>
      <c r="W34" s="34"/>
      <c r="X34" s="35"/>
      <c r="Y34" s="52"/>
      <c r="Z34" s="31"/>
      <c r="AA34" s="31"/>
      <c r="AB34" s="31"/>
      <c r="AC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" s="173"/>
      <c r="AE34" s="174"/>
      <c r="AF34" s="174"/>
      <c r="AG34" s="174"/>
      <c r="AH34" s="174"/>
      <c r="AI34" s="179" t="str">
        <f>TRIM(CLEAN(大表[[#This Row],[舉例：陳大文]]))&amp;大表[[#This Row],[例：108]]</f>
        <v/>
      </c>
    </row>
    <row r="35" spans="2:35" ht="16.2" x14ac:dyDescent="0.3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93"/>
      <c r="M35" s="28">
        <v>19</v>
      </c>
      <c r="N35" s="28" t="str">
        <f>IF(大表[[#This Row],[有效 / 無效]]="有效",大表[[#This Row],[序]],"")</f>
        <v/>
      </c>
      <c r="O35" s="28" t="str">
        <f t="shared" si="0"/>
        <v>紀念品</v>
      </c>
      <c r="P35" s="84">
        <f t="shared" ca="1" si="1"/>
        <v>46322</v>
      </c>
      <c r="Q35" s="28">
        <f t="shared" si="2"/>
        <v>0</v>
      </c>
      <c r="R35" s="28">
        <f t="shared" si="3"/>
        <v>0</v>
      </c>
      <c r="S35" s="28">
        <f>IF(COUNTA(大表[[#This Row],[舉例：陳大文]:[例：108]])=2,COUNTIF(大表[名+時數],大表[[#This Row],[名+時數]]),0)</f>
        <v>0</v>
      </c>
      <c r="T35" s="28" t="str">
        <f t="shared" si="4"/>
        <v>Sxxx</v>
      </c>
      <c r="U35" s="28" t="str">
        <f t="shared" si="5"/>
        <v>2526</v>
      </c>
      <c r="V35" s="28" t="str">
        <f t="shared" si="6"/>
        <v/>
      </c>
      <c r="W35" s="34"/>
      <c r="X35" s="35"/>
      <c r="Y35" s="52"/>
      <c r="Z35" s="31"/>
      <c r="AA35" s="31"/>
      <c r="AB35" s="31"/>
      <c r="AC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" s="173"/>
      <c r="AE35" s="174"/>
      <c r="AF35" s="174"/>
      <c r="AG35" s="174"/>
      <c r="AH35" s="174"/>
      <c r="AI35" s="179" t="str">
        <f>TRIM(CLEAN(大表[[#This Row],[舉例：陳大文]]))&amp;大表[[#This Row],[例：108]]</f>
        <v/>
      </c>
    </row>
    <row r="36" spans="2:35" ht="16.2" x14ac:dyDescent="0.3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93"/>
      <c r="M36" s="28">
        <v>20</v>
      </c>
      <c r="N36" s="28" t="str">
        <f>IF(大表[[#This Row],[有效 / 無效]]="有效",大表[[#This Row],[序]],"")</f>
        <v/>
      </c>
      <c r="O36" s="28" t="str">
        <f t="shared" si="0"/>
        <v>紀念品</v>
      </c>
      <c r="P36" s="84">
        <f t="shared" ca="1" si="1"/>
        <v>46322</v>
      </c>
      <c r="Q36" s="28">
        <f t="shared" si="2"/>
        <v>0</v>
      </c>
      <c r="R36" s="28">
        <f t="shared" si="3"/>
        <v>0</v>
      </c>
      <c r="S36" s="28">
        <f>IF(COUNTA(大表[[#This Row],[舉例：陳大文]:[例：108]])=2,COUNTIF(大表[名+時數],大表[[#This Row],[名+時數]]),0)</f>
        <v>0</v>
      </c>
      <c r="T36" s="28" t="str">
        <f t="shared" si="4"/>
        <v>Sxxx</v>
      </c>
      <c r="U36" s="28" t="str">
        <f t="shared" si="5"/>
        <v>2526</v>
      </c>
      <c r="V36" s="28" t="str">
        <f t="shared" si="6"/>
        <v/>
      </c>
      <c r="W36" s="34"/>
      <c r="X36" s="35"/>
      <c r="Y36" s="52"/>
      <c r="Z36" s="31"/>
      <c r="AA36" s="31"/>
      <c r="AB36" s="31"/>
      <c r="AC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" s="173"/>
      <c r="AE36" s="174"/>
      <c r="AF36" s="174"/>
      <c r="AG36" s="174"/>
      <c r="AH36" s="174"/>
      <c r="AI36" s="179" t="str">
        <f>TRIM(CLEAN(大表[[#This Row],[舉例：陳大文]]))&amp;大表[[#This Row],[例：108]]</f>
        <v/>
      </c>
    </row>
    <row r="37" spans="2:35" ht="16.2" x14ac:dyDescent="0.3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93"/>
      <c r="M37" s="28">
        <v>21</v>
      </c>
      <c r="N37" s="28" t="str">
        <f>IF(大表[[#This Row],[有效 / 無效]]="有效",大表[[#This Row],[序]],"")</f>
        <v/>
      </c>
      <c r="O37" s="28" t="str">
        <f t="shared" si="0"/>
        <v>紀念品</v>
      </c>
      <c r="P37" s="84">
        <f t="shared" ca="1" si="1"/>
        <v>46322</v>
      </c>
      <c r="Q37" s="28">
        <f t="shared" si="2"/>
        <v>0</v>
      </c>
      <c r="R37" s="28">
        <f t="shared" si="3"/>
        <v>0</v>
      </c>
      <c r="S37" s="28">
        <f>IF(COUNTA(大表[[#This Row],[舉例：陳大文]:[例：108]])=2,COUNTIF(大表[名+時數],大表[[#This Row],[名+時數]]),0)</f>
        <v>0</v>
      </c>
      <c r="T37" s="28" t="str">
        <f t="shared" si="4"/>
        <v>Sxxx</v>
      </c>
      <c r="U37" s="28" t="str">
        <f t="shared" si="5"/>
        <v>2526</v>
      </c>
      <c r="V37" s="28" t="str">
        <f t="shared" si="6"/>
        <v/>
      </c>
      <c r="W37" s="34"/>
      <c r="X37" s="35"/>
      <c r="Y37" s="52"/>
      <c r="Z37" s="31"/>
      <c r="AA37" s="31"/>
      <c r="AB37" s="31"/>
      <c r="AC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" s="173"/>
      <c r="AE37" s="174"/>
      <c r="AF37" s="174"/>
      <c r="AG37" s="174"/>
      <c r="AH37" s="174"/>
      <c r="AI37" s="179" t="str">
        <f>TRIM(CLEAN(大表[[#This Row],[舉例：陳大文]]))&amp;大表[[#This Row],[例：108]]</f>
        <v/>
      </c>
    </row>
    <row r="38" spans="2:35" ht="16.2" x14ac:dyDescent="0.3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93"/>
      <c r="M38" s="28">
        <v>22</v>
      </c>
      <c r="N38" s="28" t="str">
        <f>IF(大表[[#This Row],[有效 / 無效]]="有效",大表[[#This Row],[序]],"")</f>
        <v/>
      </c>
      <c r="O38" s="28" t="str">
        <f t="shared" si="0"/>
        <v>紀念品</v>
      </c>
      <c r="P38" s="84">
        <f t="shared" ca="1" si="1"/>
        <v>46322</v>
      </c>
      <c r="Q38" s="28">
        <f t="shared" si="2"/>
        <v>0</v>
      </c>
      <c r="R38" s="28">
        <f t="shared" si="3"/>
        <v>0</v>
      </c>
      <c r="S38" s="28">
        <f>IF(COUNTA(大表[[#This Row],[舉例：陳大文]:[例：108]])=2,COUNTIF(大表[名+時數],大表[[#This Row],[名+時數]]),0)</f>
        <v>0</v>
      </c>
      <c r="T38" s="28" t="str">
        <f t="shared" si="4"/>
        <v>Sxxx</v>
      </c>
      <c r="U38" s="28" t="str">
        <f t="shared" si="5"/>
        <v>2526</v>
      </c>
      <c r="V38" s="28" t="str">
        <f t="shared" si="6"/>
        <v/>
      </c>
      <c r="W38" s="34"/>
      <c r="X38" s="35"/>
      <c r="Y38" s="52"/>
      <c r="Z38" s="31"/>
      <c r="AA38" s="31"/>
      <c r="AB38" s="31"/>
      <c r="AC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" s="173"/>
      <c r="AE38" s="174"/>
      <c r="AF38" s="174"/>
      <c r="AG38" s="174"/>
      <c r="AH38" s="174"/>
      <c r="AI38" s="179" t="str">
        <f>TRIM(CLEAN(大表[[#This Row],[舉例：陳大文]]))&amp;大表[[#This Row],[例：108]]</f>
        <v/>
      </c>
    </row>
    <row r="39" spans="2:35" ht="16.2" x14ac:dyDescent="0.3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93"/>
      <c r="M39" s="28">
        <v>23</v>
      </c>
      <c r="N39" s="28" t="str">
        <f>IF(大表[[#This Row],[有效 / 無效]]="有效",大表[[#This Row],[序]],"")</f>
        <v/>
      </c>
      <c r="O39" s="28" t="str">
        <f t="shared" si="0"/>
        <v>紀念品</v>
      </c>
      <c r="P39" s="84">
        <f t="shared" ca="1" si="1"/>
        <v>46322</v>
      </c>
      <c r="Q39" s="28">
        <f t="shared" si="2"/>
        <v>0</v>
      </c>
      <c r="R39" s="28">
        <f t="shared" si="3"/>
        <v>0</v>
      </c>
      <c r="S39" s="28">
        <f>IF(COUNTA(大表[[#This Row],[舉例：陳大文]:[例：108]])=2,COUNTIF(大表[名+時數],大表[[#This Row],[名+時數]]),0)</f>
        <v>0</v>
      </c>
      <c r="T39" s="28" t="str">
        <f t="shared" si="4"/>
        <v>Sxxx</v>
      </c>
      <c r="U39" s="28" t="str">
        <f t="shared" si="5"/>
        <v>2526</v>
      </c>
      <c r="V39" s="28" t="str">
        <f t="shared" si="6"/>
        <v/>
      </c>
      <c r="W39" s="34"/>
      <c r="X39" s="35"/>
      <c r="Y39" s="52"/>
      <c r="Z39" s="31"/>
      <c r="AA39" s="31"/>
      <c r="AB39" s="31"/>
      <c r="AC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" s="173"/>
      <c r="AE39" s="174"/>
      <c r="AF39" s="174"/>
      <c r="AG39" s="174"/>
      <c r="AH39" s="174"/>
      <c r="AI39" s="179" t="str">
        <f>TRIM(CLEAN(大表[[#This Row],[舉例：陳大文]]))&amp;大表[[#This Row],[例：108]]</f>
        <v/>
      </c>
    </row>
    <row r="40" spans="2:35" ht="16.2" x14ac:dyDescent="0.3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93"/>
      <c r="M40" s="28">
        <v>24</v>
      </c>
      <c r="N40" s="28" t="str">
        <f>IF(大表[[#This Row],[有效 / 無效]]="有效",大表[[#This Row],[序]],"")</f>
        <v/>
      </c>
      <c r="O40" s="28" t="str">
        <f t="shared" si="0"/>
        <v>紀念品</v>
      </c>
      <c r="P40" s="84">
        <f t="shared" ca="1" si="1"/>
        <v>46322</v>
      </c>
      <c r="Q40" s="28">
        <f t="shared" si="2"/>
        <v>0</v>
      </c>
      <c r="R40" s="28">
        <f t="shared" si="3"/>
        <v>0</v>
      </c>
      <c r="S40" s="28">
        <f>IF(COUNTA(大表[[#This Row],[舉例：陳大文]:[例：108]])=2,COUNTIF(大表[名+時數],大表[[#This Row],[名+時數]]),0)</f>
        <v>0</v>
      </c>
      <c r="T40" s="28" t="str">
        <f t="shared" si="4"/>
        <v>Sxxx</v>
      </c>
      <c r="U40" s="28" t="str">
        <f t="shared" si="5"/>
        <v>2526</v>
      </c>
      <c r="V40" s="28" t="str">
        <f t="shared" si="6"/>
        <v/>
      </c>
      <c r="W40" s="34"/>
      <c r="X40" s="35"/>
      <c r="Y40" s="52"/>
      <c r="Z40" s="31"/>
      <c r="AA40" s="31"/>
      <c r="AB40" s="31"/>
      <c r="AC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" s="173"/>
      <c r="AE40" s="174"/>
      <c r="AF40" s="174"/>
      <c r="AG40" s="174"/>
      <c r="AH40" s="174"/>
      <c r="AI40" s="179" t="str">
        <f>TRIM(CLEAN(大表[[#This Row],[舉例：陳大文]]))&amp;大表[[#This Row],[例：108]]</f>
        <v/>
      </c>
    </row>
    <row r="41" spans="2:35" ht="16.2" x14ac:dyDescent="0.3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93"/>
      <c r="M41" s="28">
        <v>25</v>
      </c>
      <c r="N41" s="28" t="str">
        <f>IF(大表[[#This Row],[有效 / 無效]]="有效",大表[[#This Row],[序]],"")</f>
        <v/>
      </c>
      <c r="O41" s="28" t="str">
        <f t="shared" si="0"/>
        <v>紀念品</v>
      </c>
      <c r="P41" s="84">
        <f t="shared" ca="1" si="1"/>
        <v>46322</v>
      </c>
      <c r="Q41" s="28">
        <f t="shared" si="2"/>
        <v>0</v>
      </c>
      <c r="R41" s="28">
        <f t="shared" si="3"/>
        <v>0</v>
      </c>
      <c r="S41" s="28">
        <f>IF(COUNTA(大表[[#This Row],[舉例：陳大文]:[例：108]])=2,COUNTIF(大表[名+時數],大表[[#This Row],[名+時數]]),0)</f>
        <v>0</v>
      </c>
      <c r="T41" s="28" t="str">
        <f t="shared" si="4"/>
        <v>Sxxx</v>
      </c>
      <c r="U41" s="28" t="str">
        <f t="shared" si="5"/>
        <v>2526</v>
      </c>
      <c r="V41" s="28" t="str">
        <f t="shared" si="6"/>
        <v/>
      </c>
      <c r="W41" s="34"/>
      <c r="X41" s="35"/>
      <c r="Y41" s="52"/>
      <c r="Z41" s="31"/>
      <c r="AA41" s="31"/>
      <c r="AB41" s="31"/>
      <c r="AC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" s="173"/>
      <c r="AE41" s="174"/>
      <c r="AF41" s="174"/>
      <c r="AG41" s="174"/>
      <c r="AH41" s="174"/>
      <c r="AI41" s="179" t="str">
        <f>TRIM(CLEAN(大表[[#This Row],[舉例：陳大文]]))&amp;大表[[#This Row],[例：108]]</f>
        <v/>
      </c>
    </row>
    <row r="42" spans="2:35" ht="16.2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93"/>
      <c r="M42" s="28">
        <v>26</v>
      </c>
      <c r="N42" s="28" t="str">
        <f>IF(大表[[#This Row],[有效 / 無效]]="有效",大表[[#This Row],[序]],"")</f>
        <v/>
      </c>
      <c r="O42" s="28" t="str">
        <f t="shared" si="0"/>
        <v>紀念品</v>
      </c>
      <c r="P42" s="84">
        <f t="shared" ca="1" si="1"/>
        <v>46322</v>
      </c>
      <c r="Q42" s="28">
        <f t="shared" si="2"/>
        <v>0</v>
      </c>
      <c r="R42" s="28">
        <f t="shared" si="3"/>
        <v>0</v>
      </c>
      <c r="S42" s="28">
        <f>IF(COUNTA(大表[[#This Row],[舉例：陳大文]:[例：108]])=2,COUNTIF(大表[名+時數],大表[[#This Row],[名+時數]]),0)</f>
        <v>0</v>
      </c>
      <c r="T42" s="28" t="str">
        <f t="shared" si="4"/>
        <v>Sxxx</v>
      </c>
      <c r="U42" s="28" t="str">
        <f t="shared" si="5"/>
        <v>2526</v>
      </c>
      <c r="V42" s="28" t="str">
        <f t="shared" si="6"/>
        <v/>
      </c>
      <c r="W42" s="34"/>
      <c r="X42" s="35"/>
      <c r="Y42" s="52"/>
      <c r="Z42" s="31"/>
      <c r="AA42" s="31"/>
      <c r="AB42" s="31"/>
      <c r="AC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" s="173"/>
      <c r="AE42" s="174"/>
      <c r="AF42" s="174"/>
      <c r="AG42" s="174"/>
      <c r="AH42" s="174"/>
      <c r="AI42" s="179" t="str">
        <f>TRIM(CLEAN(大表[[#This Row],[舉例：陳大文]]))&amp;大表[[#This Row],[例：108]]</f>
        <v/>
      </c>
    </row>
    <row r="43" spans="2:35" ht="16.2" x14ac:dyDescent="0.3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93"/>
      <c r="M43" s="28">
        <v>27</v>
      </c>
      <c r="N43" s="28" t="str">
        <f>IF(大表[[#This Row],[有效 / 無效]]="有效",大表[[#This Row],[序]],"")</f>
        <v/>
      </c>
      <c r="O43" s="28" t="str">
        <f t="shared" si="0"/>
        <v>紀念品</v>
      </c>
      <c r="P43" s="84">
        <f t="shared" ca="1" si="1"/>
        <v>46322</v>
      </c>
      <c r="Q43" s="28">
        <f t="shared" si="2"/>
        <v>0</v>
      </c>
      <c r="R43" s="28">
        <f t="shared" si="3"/>
        <v>0</v>
      </c>
      <c r="S43" s="28">
        <f>IF(COUNTA(大表[[#This Row],[舉例：陳大文]:[例：108]])=2,COUNTIF(大表[名+時數],大表[[#This Row],[名+時數]]),0)</f>
        <v>0</v>
      </c>
      <c r="T43" s="28" t="str">
        <f t="shared" si="4"/>
        <v>Sxxx</v>
      </c>
      <c r="U43" s="28" t="str">
        <f t="shared" si="5"/>
        <v>2526</v>
      </c>
      <c r="V43" s="28" t="str">
        <f t="shared" si="6"/>
        <v/>
      </c>
      <c r="W43" s="34"/>
      <c r="X43" s="35"/>
      <c r="Y43" s="52"/>
      <c r="Z43" s="31"/>
      <c r="AA43" s="31"/>
      <c r="AB43" s="31"/>
      <c r="AC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" s="173"/>
      <c r="AE43" s="174"/>
      <c r="AF43" s="174"/>
      <c r="AG43" s="174"/>
      <c r="AH43" s="174"/>
      <c r="AI43" s="179" t="str">
        <f>TRIM(CLEAN(大表[[#This Row],[舉例：陳大文]]))&amp;大表[[#This Row],[例：108]]</f>
        <v/>
      </c>
    </row>
    <row r="44" spans="2:35" ht="16.2" x14ac:dyDescent="0.3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93"/>
      <c r="M44" s="28">
        <v>28</v>
      </c>
      <c r="N44" s="28" t="str">
        <f>IF(大表[[#This Row],[有效 / 無效]]="有效",大表[[#This Row],[序]],"")</f>
        <v/>
      </c>
      <c r="O44" s="28" t="str">
        <f t="shared" si="0"/>
        <v>紀念品</v>
      </c>
      <c r="P44" s="84">
        <f t="shared" ca="1" si="1"/>
        <v>46322</v>
      </c>
      <c r="Q44" s="28">
        <f t="shared" si="2"/>
        <v>0</v>
      </c>
      <c r="R44" s="28">
        <f t="shared" si="3"/>
        <v>0</v>
      </c>
      <c r="S44" s="28">
        <f>IF(COUNTA(大表[[#This Row],[舉例：陳大文]:[例：108]])=2,COUNTIF(大表[名+時數],大表[[#This Row],[名+時數]]),0)</f>
        <v>0</v>
      </c>
      <c r="T44" s="28" t="str">
        <f t="shared" si="4"/>
        <v>Sxxx</v>
      </c>
      <c r="U44" s="28" t="str">
        <f t="shared" si="5"/>
        <v>2526</v>
      </c>
      <c r="V44" s="28" t="str">
        <f t="shared" si="6"/>
        <v/>
      </c>
      <c r="W44" s="34"/>
      <c r="X44" s="35"/>
      <c r="Y44" s="52"/>
      <c r="Z44" s="31"/>
      <c r="AA44" s="31"/>
      <c r="AB44" s="31"/>
      <c r="AC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" s="173"/>
      <c r="AE44" s="174"/>
      <c r="AF44" s="174"/>
      <c r="AG44" s="174"/>
      <c r="AH44" s="174"/>
      <c r="AI44" s="179" t="str">
        <f>TRIM(CLEAN(大表[[#This Row],[舉例：陳大文]]))&amp;大表[[#This Row],[例：108]]</f>
        <v/>
      </c>
    </row>
    <row r="45" spans="2:35" ht="16.2" x14ac:dyDescent="0.3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93"/>
      <c r="M45" s="28">
        <v>29</v>
      </c>
      <c r="N45" s="28" t="str">
        <f>IF(大表[[#This Row],[有效 / 無效]]="有效",大表[[#This Row],[序]],"")</f>
        <v/>
      </c>
      <c r="O45" s="28" t="str">
        <f t="shared" si="0"/>
        <v>紀念品</v>
      </c>
      <c r="P45" s="84">
        <f t="shared" ca="1" si="1"/>
        <v>46322</v>
      </c>
      <c r="Q45" s="28">
        <f t="shared" si="2"/>
        <v>0</v>
      </c>
      <c r="R45" s="28">
        <f t="shared" si="3"/>
        <v>0</v>
      </c>
      <c r="S45" s="28">
        <f>IF(COUNTA(大表[[#This Row],[舉例：陳大文]:[例：108]])=2,COUNTIF(大表[名+時數],大表[[#This Row],[名+時數]]),0)</f>
        <v>0</v>
      </c>
      <c r="T45" s="28" t="str">
        <f t="shared" si="4"/>
        <v>Sxxx</v>
      </c>
      <c r="U45" s="28" t="str">
        <f t="shared" si="5"/>
        <v>2526</v>
      </c>
      <c r="V45" s="28" t="str">
        <f t="shared" si="6"/>
        <v/>
      </c>
      <c r="W45" s="34"/>
      <c r="X45" s="35"/>
      <c r="Y45" s="52"/>
      <c r="Z45" s="31"/>
      <c r="AA45" s="31"/>
      <c r="AB45" s="31"/>
      <c r="AC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" s="173"/>
      <c r="AE45" s="174"/>
      <c r="AF45" s="174"/>
      <c r="AG45" s="174"/>
      <c r="AH45" s="174"/>
      <c r="AI45" s="179" t="str">
        <f>TRIM(CLEAN(大表[[#This Row],[舉例：陳大文]]))&amp;大表[[#This Row],[例：108]]</f>
        <v/>
      </c>
    </row>
    <row r="46" spans="2:35" ht="16.2" x14ac:dyDescent="0.3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93"/>
      <c r="M46" s="28">
        <v>30</v>
      </c>
      <c r="N46" s="28" t="str">
        <f>IF(大表[[#This Row],[有效 / 無效]]="有效",大表[[#This Row],[序]],"")</f>
        <v/>
      </c>
      <c r="O46" s="28" t="str">
        <f t="shared" si="0"/>
        <v>紀念品</v>
      </c>
      <c r="P46" s="84">
        <f t="shared" ca="1" si="1"/>
        <v>46322</v>
      </c>
      <c r="Q46" s="28">
        <f t="shared" si="2"/>
        <v>0</v>
      </c>
      <c r="R46" s="28">
        <f t="shared" si="3"/>
        <v>0</v>
      </c>
      <c r="S46" s="28">
        <f>IF(COUNTA(大表[[#This Row],[舉例：陳大文]:[例：108]])=2,COUNTIF(大表[名+時數],大表[[#This Row],[名+時數]]),0)</f>
        <v>0</v>
      </c>
      <c r="T46" s="28" t="str">
        <f t="shared" si="4"/>
        <v>Sxxx</v>
      </c>
      <c r="U46" s="28" t="str">
        <f t="shared" si="5"/>
        <v>2526</v>
      </c>
      <c r="V46" s="28" t="str">
        <f t="shared" si="6"/>
        <v/>
      </c>
      <c r="W46" s="34"/>
      <c r="X46" s="35"/>
      <c r="Y46" s="52"/>
      <c r="Z46" s="31"/>
      <c r="AA46" s="31"/>
      <c r="AB46" s="31"/>
      <c r="AC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" s="173"/>
      <c r="AE46" s="174"/>
      <c r="AF46" s="174"/>
      <c r="AG46" s="174"/>
      <c r="AH46" s="174"/>
      <c r="AI46" s="179" t="str">
        <f>TRIM(CLEAN(大表[[#This Row],[舉例：陳大文]]))&amp;大表[[#This Row],[例：108]]</f>
        <v/>
      </c>
    </row>
    <row r="47" spans="2:35" ht="16.2" x14ac:dyDescent="0.3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93"/>
      <c r="M47" s="28">
        <v>31</v>
      </c>
      <c r="N47" s="28" t="str">
        <f>IF(大表[[#This Row],[有效 / 無效]]="有效",大表[[#This Row],[序]],"")</f>
        <v/>
      </c>
      <c r="O47" s="28" t="str">
        <f t="shared" si="0"/>
        <v>紀念品</v>
      </c>
      <c r="P47" s="84">
        <f t="shared" ca="1" si="1"/>
        <v>46322</v>
      </c>
      <c r="Q47" s="28">
        <f t="shared" si="2"/>
        <v>0</v>
      </c>
      <c r="R47" s="28">
        <f t="shared" si="3"/>
        <v>0</v>
      </c>
      <c r="S47" s="28">
        <f>IF(COUNTA(大表[[#This Row],[舉例：陳大文]:[例：108]])=2,COUNTIF(大表[名+時數],大表[[#This Row],[名+時數]]),0)</f>
        <v>0</v>
      </c>
      <c r="T47" s="28" t="str">
        <f t="shared" si="4"/>
        <v>Sxxx</v>
      </c>
      <c r="U47" s="28" t="str">
        <f t="shared" si="5"/>
        <v>2526</v>
      </c>
      <c r="V47" s="28" t="str">
        <f t="shared" si="6"/>
        <v/>
      </c>
      <c r="W47" s="34"/>
      <c r="X47" s="35"/>
      <c r="Y47" s="52"/>
      <c r="Z47" s="31"/>
      <c r="AA47" s="31"/>
      <c r="AB47" s="31"/>
      <c r="AC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" s="173"/>
      <c r="AE47" s="174"/>
      <c r="AF47" s="174"/>
      <c r="AG47" s="174"/>
      <c r="AH47" s="174"/>
      <c r="AI47" s="179" t="str">
        <f>TRIM(CLEAN(大表[[#This Row],[舉例：陳大文]]))&amp;大表[[#This Row],[例：108]]</f>
        <v/>
      </c>
    </row>
    <row r="48" spans="2:35" ht="16.2" x14ac:dyDescent="0.3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93"/>
      <c r="M48" s="28">
        <v>32</v>
      </c>
      <c r="N48" s="28" t="str">
        <f>IF(大表[[#This Row],[有效 / 無效]]="有效",大表[[#This Row],[序]],"")</f>
        <v/>
      </c>
      <c r="O48" s="28" t="str">
        <f t="shared" si="0"/>
        <v>紀念品</v>
      </c>
      <c r="P48" s="84">
        <f t="shared" ca="1" si="1"/>
        <v>46322</v>
      </c>
      <c r="Q48" s="28">
        <f t="shared" si="2"/>
        <v>0</v>
      </c>
      <c r="R48" s="28">
        <f t="shared" si="3"/>
        <v>0</v>
      </c>
      <c r="S48" s="28">
        <f>IF(COUNTA(大表[[#This Row],[舉例：陳大文]:[例：108]])=2,COUNTIF(大表[名+時數],大表[[#This Row],[名+時數]]),0)</f>
        <v>0</v>
      </c>
      <c r="T48" s="28" t="str">
        <f t="shared" si="4"/>
        <v>Sxxx</v>
      </c>
      <c r="U48" s="28" t="str">
        <f t="shared" si="5"/>
        <v>2526</v>
      </c>
      <c r="V48" s="28" t="str">
        <f t="shared" si="6"/>
        <v/>
      </c>
      <c r="W48" s="34"/>
      <c r="X48" s="35"/>
      <c r="Y48" s="52"/>
      <c r="Z48" s="31"/>
      <c r="AA48" s="31"/>
      <c r="AB48" s="31"/>
      <c r="AC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" s="173"/>
      <c r="AE48" s="174"/>
      <c r="AF48" s="174"/>
      <c r="AG48" s="174"/>
      <c r="AH48" s="174"/>
      <c r="AI48" s="179" t="str">
        <f>TRIM(CLEAN(大表[[#This Row],[舉例：陳大文]]))&amp;大表[[#This Row],[例：108]]</f>
        <v/>
      </c>
    </row>
    <row r="49" spans="2:35" ht="16.2" x14ac:dyDescent="0.3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93"/>
      <c r="M49" s="28">
        <v>33</v>
      </c>
      <c r="N49" s="28" t="str">
        <f>IF(大表[[#This Row],[有效 / 無效]]="有效",大表[[#This Row],[序]],"")</f>
        <v/>
      </c>
      <c r="O49" s="28" t="str">
        <f t="shared" si="0"/>
        <v>紀念品</v>
      </c>
      <c r="P49" s="84">
        <f t="shared" ca="1" si="1"/>
        <v>46322</v>
      </c>
      <c r="Q49" s="28">
        <f t="shared" si="2"/>
        <v>0</v>
      </c>
      <c r="R49" s="28">
        <f t="shared" si="3"/>
        <v>0</v>
      </c>
      <c r="S49" s="28">
        <f>IF(COUNTA(大表[[#This Row],[舉例：陳大文]:[例：108]])=2,COUNTIF(大表[名+時數],大表[[#This Row],[名+時數]]),0)</f>
        <v>0</v>
      </c>
      <c r="T49" s="28" t="str">
        <f t="shared" si="4"/>
        <v>Sxxx</v>
      </c>
      <c r="U49" s="28" t="str">
        <f t="shared" si="5"/>
        <v>2526</v>
      </c>
      <c r="V49" s="28" t="str">
        <f t="shared" si="6"/>
        <v/>
      </c>
      <c r="W49" s="34"/>
      <c r="X49" s="35"/>
      <c r="Y49" s="52"/>
      <c r="Z49" s="31"/>
      <c r="AA49" s="31"/>
      <c r="AB49" s="31"/>
      <c r="AC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" s="173"/>
      <c r="AE49" s="174"/>
      <c r="AF49" s="174"/>
      <c r="AG49" s="174"/>
      <c r="AH49" s="174"/>
      <c r="AI49" s="179" t="str">
        <f>TRIM(CLEAN(大表[[#This Row],[舉例：陳大文]]))&amp;大表[[#This Row],[例：108]]</f>
        <v/>
      </c>
    </row>
    <row r="50" spans="2:35" ht="16.2" x14ac:dyDescent="0.3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93"/>
      <c r="M50" s="28">
        <v>34</v>
      </c>
      <c r="N50" s="28" t="str">
        <f>IF(大表[[#This Row],[有效 / 無效]]="有效",大表[[#This Row],[序]],"")</f>
        <v/>
      </c>
      <c r="O50" s="28" t="str">
        <f t="shared" si="0"/>
        <v>紀念品</v>
      </c>
      <c r="P50" s="84">
        <f t="shared" ca="1" si="1"/>
        <v>46322</v>
      </c>
      <c r="Q50" s="28">
        <f t="shared" si="2"/>
        <v>0</v>
      </c>
      <c r="R50" s="28">
        <f t="shared" si="3"/>
        <v>0</v>
      </c>
      <c r="S50" s="28">
        <f>IF(COUNTA(大表[[#This Row],[舉例：陳大文]:[例：108]])=2,COUNTIF(大表[名+時數],大表[[#This Row],[名+時數]]),0)</f>
        <v>0</v>
      </c>
      <c r="T50" s="28" t="str">
        <f t="shared" si="4"/>
        <v>Sxxx</v>
      </c>
      <c r="U50" s="28" t="str">
        <f t="shared" si="5"/>
        <v>2526</v>
      </c>
      <c r="V50" s="28" t="str">
        <f t="shared" si="6"/>
        <v/>
      </c>
      <c r="W50" s="34"/>
      <c r="X50" s="35"/>
      <c r="Y50" s="52"/>
      <c r="Z50" s="31"/>
      <c r="AA50" s="31"/>
      <c r="AB50" s="31"/>
      <c r="AC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" s="173"/>
      <c r="AE50" s="174"/>
      <c r="AF50" s="174"/>
      <c r="AG50" s="174"/>
      <c r="AH50" s="174"/>
      <c r="AI50" s="179" t="str">
        <f>TRIM(CLEAN(大表[[#This Row],[舉例：陳大文]]))&amp;大表[[#This Row],[例：108]]</f>
        <v/>
      </c>
    </row>
    <row r="51" spans="2:35" ht="16.2" x14ac:dyDescent="0.3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93"/>
      <c r="M51" s="28">
        <v>35</v>
      </c>
      <c r="N51" s="28" t="str">
        <f>IF(大表[[#This Row],[有效 / 無效]]="有效",大表[[#This Row],[序]],"")</f>
        <v/>
      </c>
      <c r="O51" s="28" t="str">
        <f t="shared" si="0"/>
        <v>紀念品</v>
      </c>
      <c r="P51" s="84">
        <f t="shared" ca="1" si="1"/>
        <v>46322</v>
      </c>
      <c r="Q51" s="28">
        <f t="shared" si="2"/>
        <v>0</v>
      </c>
      <c r="R51" s="28">
        <f t="shared" si="3"/>
        <v>0</v>
      </c>
      <c r="S51" s="28">
        <f>IF(COUNTA(大表[[#This Row],[舉例：陳大文]:[例：108]])=2,COUNTIF(大表[名+時數],大表[[#This Row],[名+時數]]),0)</f>
        <v>0</v>
      </c>
      <c r="T51" s="28" t="str">
        <f t="shared" si="4"/>
        <v>Sxxx</v>
      </c>
      <c r="U51" s="28" t="str">
        <f t="shared" si="5"/>
        <v>2526</v>
      </c>
      <c r="V51" s="28" t="str">
        <f t="shared" si="6"/>
        <v/>
      </c>
      <c r="W51" s="34"/>
      <c r="X51" s="35"/>
      <c r="Y51" s="52"/>
      <c r="Z51" s="31"/>
      <c r="AA51" s="31"/>
      <c r="AB51" s="31"/>
      <c r="AC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" s="173"/>
      <c r="AE51" s="174"/>
      <c r="AF51" s="174"/>
      <c r="AG51" s="174"/>
      <c r="AH51" s="174"/>
      <c r="AI51" s="179" t="str">
        <f>TRIM(CLEAN(大表[[#This Row],[舉例：陳大文]]))&amp;大表[[#This Row],[例：108]]</f>
        <v/>
      </c>
    </row>
    <row r="52" spans="2:35" ht="16.2" x14ac:dyDescent="0.3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93"/>
      <c r="M52" s="28">
        <v>36</v>
      </c>
      <c r="N52" s="28" t="str">
        <f>IF(大表[[#This Row],[有效 / 無效]]="有效",大表[[#This Row],[序]],"")</f>
        <v/>
      </c>
      <c r="O52" s="28" t="str">
        <f t="shared" si="0"/>
        <v>紀念品</v>
      </c>
      <c r="P52" s="84">
        <f t="shared" ca="1" si="1"/>
        <v>46322</v>
      </c>
      <c r="Q52" s="28">
        <f t="shared" si="2"/>
        <v>0</v>
      </c>
      <c r="R52" s="28">
        <f t="shared" si="3"/>
        <v>0</v>
      </c>
      <c r="S52" s="28">
        <f>IF(COUNTA(大表[[#This Row],[舉例：陳大文]:[例：108]])=2,COUNTIF(大表[名+時數],大表[[#This Row],[名+時數]]),0)</f>
        <v>0</v>
      </c>
      <c r="T52" s="28" t="str">
        <f t="shared" si="4"/>
        <v>Sxxx</v>
      </c>
      <c r="U52" s="28" t="str">
        <f t="shared" si="5"/>
        <v>2526</v>
      </c>
      <c r="V52" s="28" t="str">
        <f t="shared" si="6"/>
        <v/>
      </c>
      <c r="W52" s="34"/>
      <c r="X52" s="35"/>
      <c r="Y52" s="52"/>
      <c r="Z52" s="31"/>
      <c r="AA52" s="31"/>
      <c r="AB52" s="31"/>
      <c r="AC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" s="173"/>
      <c r="AE52" s="174"/>
      <c r="AF52" s="174"/>
      <c r="AG52" s="174"/>
      <c r="AH52" s="174"/>
      <c r="AI52" s="179" t="str">
        <f>TRIM(CLEAN(大表[[#This Row],[舉例：陳大文]]))&amp;大表[[#This Row],[例：108]]</f>
        <v/>
      </c>
    </row>
    <row r="53" spans="2:35" ht="16.2" x14ac:dyDescent="0.3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93"/>
      <c r="M53" s="28">
        <v>37</v>
      </c>
      <c r="N53" s="28" t="str">
        <f>IF(大表[[#This Row],[有效 / 無效]]="有效",大表[[#This Row],[序]],"")</f>
        <v/>
      </c>
      <c r="O53" s="28" t="str">
        <f t="shared" si="0"/>
        <v>紀念品</v>
      </c>
      <c r="P53" s="84">
        <f t="shared" ca="1" si="1"/>
        <v>46322</v>
      </c>
      <c r="Q53" s="28">
        <f t="shared" si="2"/>
        <v>0</v>
      </c>
      <c r="R53" s="28">
        <f t="shared" si="3"/>
        <v>0</v>
      </c>
      <c r="S53" s="28">
        <f>IF(COUNTA(大表[[#This Row],[舉例：陳大文]:[例：108]])=2,COUNTIF(大表[名+時數],大表[[#This Row],[名+時數]]),0)</f>
        <v>0</v>
      </c>
      <c r="T53" s="28" t="str">
        <f t="shared" si="4"/>
        <v>Sxxx</v>
      </c>
      <c r="U53" s="28" t="str">
        <f t="shared" si="5"/>
        <v>2526</v>
      </c>
      <c r="V53" s="28" t="str">
        <f t="shared" si="6"/>
        <v/>
      </c>
      <c r="W53" s="34"/>
      <c r="X53" s="35"/>
      <c r="Y53" s="52"/>
      <c r="Z53" s="31"/>
      <c r="AA53" s="31"/>
      <c r="AB53" s="31"/>
      <c r="AC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" s="173"/>
      <c r="AE53" s="174"/>
      <c r="AF53" s="174"/>
      <c r="AG53" s="174"/>
      <c r="AH53" s="174"/>
      <c r="AI53" s="179" t="str">
        <f>TRIM(CLEAN(大表[[#This Row],[舉例：陳大文]]))&amp;大表[[#This Row],[例：108]]</f>
        <v/>
      </c>
    </row>
    <row r="54" spans="2:35" ht="16.2" x14ac:dyDescent="0.3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93"/>
      <c r="M54" s="28">
        <v>38</v>
      </c>
      <c r="N54" s="28" t="str">
        <f>IF(大表[[#This Row],[有效 / 無效]]="有效",大表[[#This Row],[序]],"")</f>
        <v/>
      </c>
      <c r="O54" s="28" t="str">
        <f t="shared" si="0"/>
        <v>紀念品</v>
      </c>
      <c r="P54" s="84">
        <f t="shared" ca="1" si="1"/>
        <v>46322</v>
      </c>
      <c r="Q54" s="28">
        <f t="shared" si="2"/>
        <v>0</v>
      </c>
      <c r="R54" s="28">
        <f t="shared" si="3"/>
        <v>0</v>
      </c>
      <c r="S54" s="28">
        <f>IF(COUNTA(大表[[#This Row],[舉例：陳大文]:[例：108]])=2,COUNTIF(大表[名+時數],大表[[#This Row],[名+時數]]),0)</f>
        <v>0</v>
      </c>
      <c r="T54" s="28" t="str">
        <f t="shared" si="4"/>
        <v>Sxxx</v>
      </c>
      <c r="U54" s="28" t="str">
        <f t="shared" si="5"/>
        <v>2526</v>
      </c>
      <c r="V54" s="28" t="str">
        <f t="shared" si="6"/>
        <v/>
      </c>
      <c r="W54" s="34"/>
      <c r="X54" s="35"/>
      <c r="Y54" s="52"/>
      <c r="Z54" s="31"/>
      <c r="AA54" s="31"/>
      <c r="AB54" s="31"/>
      <c r="AC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" s="173"/>
      <c r="AE54" s="174"/>
      <c r="AF54" s="174"/>
      <c r="AG54" s="174"/>
      <c r="AH54" s="174"/>
      <c r="AI54" s="179" t="str">
        <f>TRIM(CLEAN(大表[[#This Row],[舉例：陳大文]]))&amp;大表[[#This Row],[例：108]]</f>
        <v/>
      </c>
    </row>
    <row r="55" spans="2:35" ht="16.2" x14ac:dyDescent="0.3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93"/>
      <c r="M55" s="28">
        <v>39</v>
      </c>
      <c r="N55" s="28" t="str">
        <f>IF(大表[[#This Row],[有效 / 無效]]="有效",大表[[#This Row],[序]],"")</f>
        <v/>
      </c>
      <c r="O55" s="28" t="str">
        <f t="shared" si="0"/>
        <v>紀念品</v>
      </c>
      <c r="P55" s="84">
        <f t="shared" ca="1" si="1"/>
        <v>46322</v>
      </c>
      <c r="Q55" s="28">
        <f t="shared" si="2"/>
        <v>0</v>
      </c>
      <c r="R55" s="28">
        <f t="shared" si="3"/>
        <v>0</v>
      </c>
      <c r="S55" s="28">
        <f>IF(COUNTA(大表[[#This Row],[舉例：陳大文]:[例：108]])=2,COUNTIF(大表[名+時數],大表[[#This Row],[名+時數]]),0)</f>
        <v>0</v>
      </c>
      <c r="T55" s="28" t="str">
        <f t="shared" si="4"/>
        <v>Sxxx</v>
      </c>
      <c r="U55" s="28" t="str">
        <f t="shared" si="5"/>
        <v>2526</v>
      </c>
      <c r="V55" s="28" t="str">
        <f t="shared" si="6"/>
        <v/>
      </c>
      <c r="W55" s="34"/>
      <c r="X55" s="35"/>
      <c r="Y55" s="52"/>
      <c r="Z55" s="31"/>
      <c r="AA55" s="31"/>
      <c r="AB55" s="31"/>
      <c r="AC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" s="173"/>
      <c r="AE55" s="174"/>
      <c r="AF55" s="174"/>
      <c r="AG55" s="174"/>
      <c r="AH55" s="174"/>
      <c r="AI55" s="179" t="str">
        <f>TRIM(CLEAN(大表[[#This Row],[舉例：陳大文]]))&amp;大表[[#This Row],[例：108]]</f>
        <v/>
      </c>
    </row>
    <row r="56" spans="2:35" ht="16.2" x14ac:dyDescent="0.3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93"/>
      <c r="M56" s="28">
        <v>40</v>
      </c>
      <c r="N56" s="28" t="str">
        <f>IF(大表[[#This Row],[有效 / 無效]]="有效",大表[[#This Row],[序]],"")</f>
        <v/>
      </c>
      <c r="O56" s="28" t="str">
        <f t="shared" si="0"/>
        <v>紀念品</v>
      </c>
      <c r="P56" s="84">
        <f t="shared" ca="1" si="1"/>
        <v>46322</v>
      </c>
      <c r="Q56" s="28">
        <f t="shared" si="2"/>
        <v>0</v>
      </c>
      <c r="R56" s="28">
        <f t="shared" si="3"/>
        <v>0</v>
      </c>
      <c r="S56" s="28">
        <f>IF(COUNTA(大表[[#This Row],[舉例：陳大文]:[例：108]])=2,COUNTIF(大表[名+時數],大表[[#This Row],[名+時數]]),0)</f>
        <v>0</v>
      </c>
      <c r="T56" s="28" t="str">
        <f t="shared" si="4"/>
        <v>Sxxx</v>
      </c>
      <c r="U56" s="28" t="str">
        <f t="shared" si="5"/>
        <v>2526</v>
      </c>
      <c r="V56" s="28" t="str">
        <f t="shared" si="6"/>
        <v/>
      </c>
      <c r="W56" s="34"/>
      <c r="X56" s="35"/>
      <c r="Y56" s="52"/>
      <c r="Z56" s="31"/>
      <c r="AA56" s="31"/>
      <c r="AB56" s="31"/>
      <c r="AC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" s="173"/>
      <c r="AE56" s="174"/>
      <c r="AF56" s="174"/>
      <c r="AG56" s="174"/>
      <c r="AH56" s="174"/>
      <c r="AI56" s="179" t="str">
        <f>TRIM(CLEAN(大表[[#This Row],[舉例：陳大文]]))&amp;大表[[#This Row],[例：108]]</f>
        <v/>
      </c>
    </row>
    <row r="57" spans="2:35" ht="16.2" x14ac:dyDescent="0.3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93"/>
      <c r="M57" s="28">
        <v>41</v>
      </c>
      <c r="N57" s="28" t="str">
        <f>IF(大表[[#This Row],[有效 / 無效]]="有效",大表[[#This Row],[序]],"")</f>
        <v/>
      </c>
      <c r="O57" s="28" t="str">
        <f t="shared" si="0"/>
        <v>紀念品</v>
      </c>
      <c r="P57" s="84">
        <f t="shared" ca="1" si="1"/>
        <v>46322</v>
      </c>
      <c r="Q57" s="28">
        <f t="shared" si="2"/>
        <v>0</v>
      </c>
      <c r="R57" s="28">
        <f t="shared" si="3"/>
        <v>0</v>
      </c>
      <c r="S57" s="28">
        <f>IF(COUNTA(大表[[#This Row],[舉例：陳大文]:[例：108]])=2,COUNTIF(大表[名+時數],大表[[#This Row],[名+時數]]),0)</f>
        <v>0</v>
      </c>
      <c r="T57" s="28" t="str">
        <f t="shared" si="4"/>
        <v>Sxxx</v>
      </c>
      <c r="U57" s="28" t="str">
        <f t="shared" si="5"/>
        <v>2526</v>
      </c>
      <c r="V57" s="28" t="str">
        <f t="shared" si="6"/>
        <v/>
      </c>
      <c r="W57" s="34"/>
      <c r="X57" s="35"/>
      <c r="Y57" s="52"/>
      <c r="Z57" s="31"/>
      <c r="AA57" s="31"/>
      <c r="AB57" s="31"/>
      <c r="AC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" s="173"/>
      <c r="AE57" s="174"/>
      <c r="AF57" s="174"/>
      <c r="AG57" s="174"/>
      <c r="AH57" s="174"/>
      <c r="AI57" s="179" t="str">
        <f>TRIM(CLEAN(大表[[#This Row],[舉例：陳大文]]))&amp;大表[[#This Row],[例：108]]</f>
        <v/>
      </c>
    </row>
    <row r="58" spans="2:35" ht="16.2" x14ac:dyDescent="0.3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93"/>
      <c r="M58" s="28">
        <v>42</v>
      </c>
      <c r="N58" s="28" t="str">
        <f>IF(大表[[#This Row],[有效 / 無效]]="有效",大表[[#This Row],[序]],"")</f>
        <v/>
      </c>
      <c r="O58" s="28" t="str">
        <f t="shared" si="0"/>
        <v>紀念品</v>
      </c>
      <c r="P58" s="84">
        <f t="shared" ca="1" si="1"/>
        <v>46322</v>
      </c>
      <c r="Q58" s="28">
        <f t="shared" si="2"/>
        <v>0</v>
      </c>
      <c r="R58" s="28">
        <f t="shared" si="3"/>
        <v>0</v>
      </c>
      <c r="S58" s="28">
        <f>IF(COUNTA(大表[[#This Row],[舉例：陳大文]:[例：108]])=2,COUNTIF(大表[名+時數],大表[[#This Row],[名+時數]]),0)</f>
        <v>0</v>
      </c>
      <c r="T58" s="28" t="str">
        <f t="shared" si="4"/>
        <v>Sxxx</v>
      </c>
      <c r="U58" s="28" t="str">
        <f t="shared" si="5"/>
        <v>2526</v>
      </c>
      <c r="V58" s="28" t="str">
        <f t="shared" si="6"/>
        <v/>
      </c>
      <c r="W58" s="34"/>
      <c r="X58" s="35"/>
      <c r="Y58" s="52"/>
      <c r="Z58" s="31"/>
      <c r="AA58" s="31"/>
      <c r="AB58" s="31"/>
      <c r="AC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" s="173"/>
      <c r="AE58" s="174"/>
      <c r="AF58" s="174"/>
      <c r="AG58" s="174"/>
      <c r="AH58" s="174"/>
      <c r="AI58" s="179" t="str">
        <f>TRIM(CLEAN(大表[[#This Row],[舉例：陳大文]]))&amp;大表[[#This Row],[例：108]]</f>
        <v/>
      </c>
    </row>
    <row r="59" spans="2:35" ht="16.2" x14ac:dyDescent="0.3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93"/>
      <c r="M59" s="28">
        <v>43</v>
      </c>
      <c r="N59" s="28" t="str">
        <f>IF(大表[[#This Row],[有效 / 無效]]="有效",大表[[#This Row],[序]],"")</f>
        <v/>
      </c>
      <c r="O59" s="28" t="str">
        <f t="shared" si="0"/>
        <v>紀念品</v>
      </c>
      <c r="P59" s="84">
        <f t="shared" ca="1" si="1"/>
        <v>46322</v>
      </c>
      <c r="Q59" s="28">
        <f t="shared" si="2"/>
        <v>0</v>
      </c>
      <c r="R59" s="28">
        <f t="shared" si="3"/>
        <v>0</v>
      </c>
      <c r="S59" s="28">
        <f>IF(COUNTA(大表[[#This Row],[舉例：陳大文]:[例：108]])=2,COUNTIF(大表[名+時數],大表[[#This Row],[名+時數]]),0)</f>
        <v>0</v>
      </c>
      <c r="T59" s="28" t="str">
        <f t="shared" si="4"/>
        <v>Sxxx</v>
      </c>
      <c r="U59" s="28" t="str">
        <f t="shared" si="5"/>
        <v>2526</v>
      </c>
      <c r="V59" s="28" t="str">
        <f t="shared" si="6"/>
        <v/>
      </c>
      <c r="W59" s="34"/>
      <c r="X59" s="35"/>
      <c r="Y59" s="52"/>
      <c r="Z59" s="31"/>
      <c r="AA59" s="31"/>
      <c r="AB59" s="31"/>
      <c r="AC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" s="173"/>
      <c r="AE59" s="174"/>
      <c r="AF59" s="174"/>
      <c r="AG59" s="174"/>
      <c r="AH59" s="174"/>
      <c r="AI59" s="179" t="str">
        <f>TRIM(CLEAN(大表[[#This Row],[舉例：陳大文]]))&amp;大表[[#This Row],[例：108]]</f>
        <v/>
      </c>
    </row>
    <row r="60" spans="2:35" ht="16.2" x14ac:dyDescent="0.3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93"/>
      <c r="M60" s="28">
        <v>44</v>
      </c>
      <c r="N60" s="28" t="str">
        <f>IF(大表[[#This Row],[有效 / 無效]]="有效",大表[[#This Row],[序]],"")</f>
        <v/>
      </c>
      <c r="O60" s="28" t="str">
        <f t="shared" si="0"/>
        <v>紀念品</v>
      </c>
      <c r="P60" s="84">
        <f t="shared" ca="1" si="1"/>
        <v>46322</v>
      </c>
      <c r="Q60" s="28">
        <f t="shared" si="2"/>
        <v>0</v>
      </c>
      <c r="R60" s="28">
        <f t="shared" si="3"/>
        <v>0</v>
      </c>
      <c r="S60" s="28">
        <f>IF(COUNTA(大表[[#This Row],[舉例：陳大文]:[例：108]])=2,COUNTIF(大表[名+時數],大表[[#This Row],[名+時數]]),0)</f>
        <v>0</v>
      </c>
      <c r="T60" s="28" t="str">
        <f t="shared" si="4"/>
        <v>Sxxx</v>
      </c>
      <c r="U60" s="28" t="str">
        <f t="shared" si="5"/>
        <v>2526</v>
      </c>
      <c r="V60" s="28" t="str">
        <f t="shared" si="6"/>
        <v/>
      </c>
      <c r="W60" s="34"/>
      <c r="X60" s="35"/>
      <c r="Y60" s="52"/>
      <c r="Z60" s="31"/>
      <c r="AA60" s="31"/>
      <c r="AB60" s="31"/>
      <c r="AC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" s="173"/>
      <c r="AE60" s="174"/>
      <c r="AF60" s="174"/>
      <c r="AG60" s="174"/>
      <c r="AH60" s="174"/>
      <c r="AI60" s="179" t="str">
        <f>TRIM(CLEAN(大表[[#This Row],[舉例：陳大文]]))&amp;大表[[#This Row],[例：108]]</f>
        <v/>
      </c>
    </row>
    <row r="61" spans="2:35" ht="16.2" x14ac:dyDescent="0.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93"/>
      <c r="M61" s="28">
        <v>45</v>
      </c>
      <c r="N61" s="28" t="str">
        <f>IF(大表[[#This Row],[有效 / 無效]]="有效",大表[[#This Row],[序]],"")</f>
        <v/>
      </c>
      <c r="O61" s="28" t="str">
        <f t="shared" si="0"/>
        <v>紀念品</v>
      </c>
      <c r="P61" s="84">
        <f t="shared" ca="1" si="1"/>
        <v>46322</v>
      </c>
      <c r="Q61" s="28">
        <f t="shared" si="2"/>
        <v>0</v>
      </c>
      <c r="R61" s="28">
        <f t="shared" si="3"/>
        <v>0</v>
      </c>
      <c r="S61" s="28">
        <f>IF(COUNTA(大表[[#This Row],[舉例：陳大文]:[例：108]])=2,COUNTIF(大表[名+時數],大表[[#This Row],[名+時數]]),0)</f>
        <v>0</v>
      </c>
      <c r="T61" s="28" t="str">
        <f t="shared" si="4"/>
        <v>Sxxx</v>
      </c>
      <c r="U61" s="28" t="str">
        <f t="shared" si="5"/>
        <v>2526</v>
      </c>
      <c r="V61" s="28" t="str">
        <f t="shared" si="6"/>
        <v/>
      </c>
      <c r="W61" s="34"/>
      <c r="X61" s="35"/>
      <c r="Y61" s="52"/>
      <c r="Z61" s="31"/>
      <c r="AA61" s="31"/>
      <c r="AB61" s="31"/>
      <c r="AC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" s="173"/>
      <c r="AE61" s="174"/>
      <c r="AF61" s="174"/>
      <c r="AG61" s="174"/>
      <c r="AH61" s="174"/>
      <c r="AI61" s="179" t="str">
        <f>TRIM(CLEAN(大表[[#This Row],[舉例：陳大文]]))&amp;大表[[#This Row],[例：108]]</f>
        <v/>
      </c>
    </row>
    <row r="62" spans="2:35" ht="16.2" x14ac:dyDescent="0.3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93"/>
      <c r="M62" s="28">
        <v>46</v>
      </c>
      <c r="N62" s="28" t="str">
        <f>IF(大表[[#This Row],[有效 / 無效]]="有效",大表[[#This Row],[序]],"")</f>
        <v/>
      </c>
      <c r="O62" s="28" t="str">
        <f t="shared" si="0"/>
        <v>紀念品</v>
      </c>
      <c r="P62" s="84">
        <f t="shared" ca="1" si="1"/>
        <v>46322</v>
      </c>
      <c r="Q62" s="28">
        <f t="shared" si="2"/>
        <v>0</v>
      </c>
      <c r="R62" s="28">
        <f t="shared" si="3"/>
        <v>0</v>
      </c>
      <c r="S62" s="28">
        <f>IF(COUNTA(大表[[#This Row],[舉例：陳大文]:[例：108]])=2,COUNTIF(大表[名+時數],大表[[#This Row],[名+時數]]),0)</f>
        <v>0</v>
      </c>
      <c r="T62" s="28" t="str">
        <f t="shared" si="4"/>
        <v>Sxxx</v>
      </c>
      <c r="U62" s="28" t="str">
        <f t="shared" si="5"/>
        <v>2526</v>
      </c>
      <c r="V62" s="28" t="str">
        <f t="shared" si="6"/>
        <v/>
      </c>
      <c r="W62" s="34"/>
      <c r="X62" s="35"/>
      <c r="Y62" s="52"/>
      <c r="Z62" s="31"/>
      <c r="AA62" s="31"/>
      <c r="AB62" s="31"/>
      <c r="AC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" s="173"/>
      <c r="AE62" s="174"/>
      <c r="AF62" s="174"/>
      <c r="AG62" s="174"/>
      <c r="AH62" s="174"/>
      <c r="AI62" s="179" t="str">
        <f>TRIM(CLEAN(大表[[#This Row],[舉例：陳大文]]))&amp;大表[[#This Row],[例：108]]</f>
        <v/>
      </c>
    </row>
    <row r="63" spans="2:35" ht="16.2" x14ac:dyDescent="0.3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93"/>
      <c r="M63" s="28">
        <v>47</v>
      </c>
      <c r="N63" s="28" t="str">
        <f>IF(大表[[#This Row],[有效 / 無效]]="有效",大表[[#This Row],[序]],"")</f>
        <v/>
      </c>
      <c r="O63" s="28" t="str">
        <f t="shared" si="0"/>
        <v>紀念品</v>
      </c>
      <c r="P63" s="84">
        <f t="shared" ca="1" si="1"/>
        <v>46322</v>
      </c>
      <c r="Q63" s="28">
        <f t="shared" si="2"/>
        <v>0</v>
      </c>
      <c r="R63" s="28">
        <f t="shared" si="3"/>
        <v>0</v>
      </c>
      <c r="S63" s="28">
        <f>IF(COUNTA(大表[[#This Row],[舉例：陳大文]:[例：108]])=2,COUNTIF(大表[名+時數],大表[[#This Row],[名+時數]]),0)</f>
        <v>0</v>
      </c>
      <c r="T63" s="28" t="str">
        <f t="shared" si="4"/>
        <v>Sxxx</v>
      </c>
      <c r="U63" s="28" t="str">
        <f t="shared" si="5"/>
        <v>2526</v>
      </c>
      <c r="V63" s="28" t="str">
        <f t="shared" si="6"/>
        <v/>
      </c>
      <c r="W63" s="34"/>
      <c r="X63" s="35"/>
      <c r="Y63" s="52"/>
      <c r="Z63" s="31"/>
      <c r="AA63" s="31"/>
      <c r="AB63" s="31"/>
      <c r="AC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" s="173"/>
      <c r="AE63" s="174"/>
      <c r="AF63" s="174"/>
      <c r="AG63" s="174"/>
      <c r="AH63" s="174"/>
      <c r="AI63" s="179" t="str">
        <f>TRIM(CLEAN(大表[[#This Row],[舉例：陳大文]]))&amp;大表[[#This Row],[例：108]]</f>
        <v/>
      </c>
    </row>
    <row r="64" spans="2:35" ht="16.2" x14ac:dyDescent="0.3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93"/>
      <c r="M64" s="28">
        <v>48</v>
      </c>
      <c r="N64" s="28" t="str">
        <f>IF(大表[[#This Row],[有效 / 無效]]="有效",大表[[#This Row],[序]],"")</f>
        <v/>
      </c>
      <c r="O64" s="28" t="str">
        <f t="shared" si="0"/>
        <v>紀念品</v>
      </c>
      <c r="P64" s="84">
        <f t="shared" ca="1" si="1"/>
        <v>46322</v>
      </c>
      <c r="Q64" s="28">
        <f t="shared" si="2"/>
        <v>0</v>
      </c>
      <c r="R64" s="28">
        <f t="shared" si="3"/>
        <v>0</v>
      </c>
      <c r="S64" s="28">
        <f>IF(COUNTA(大表[[#This Row],[舉例：陳大文]:[例：108]])=2,COUNTIF(大表[名+時數],大表[[#This Row],[名+時數]]),0)</f>
        <v>0</v>
      </c>
      <c r="T64" s="28" t="str">
        <f t="shared" si="4"/>
        <v>Sxxx</v>
      </c>
      <c r="U64" s="28" t="str">
        <f t="shared" si="5"/>
        <v>2526</v>
      </c>
      <c r="V64" s="28" t="str">
        <f t="shared" si="6"/>
        <v/>
      </c>
      <c r="W64" s="34"/>
      <c r="X64" s="35"/>
      <c r="Y64" s="52"/>
      <c r="Z64" s="31"/>
      <c r="AA64" s="31"/>
      <c r="AB64" s="31"/>
      <c r="AC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" s="173"/>
      <c r="AE64" s="174"/>
      <c r="AF64" s="174"/>
      <c r="AG64" s="174"/>
      <c r="AH64" s="174"/>
      <c r="AI64" s="179" t="str">
        <f>TRIM(CLEAN(大表[[#This Row],[舉例：陳大文]]))&amp;大表[[#This Row],[例：108]]</f>
        <v/>
      </c>
    </row>
    <row r="65" spans="2:35" ht="16.2" x14ac:dyDescent="0.3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93"/>
      <c r="M65" s="28">
        <v>49</v>
      </c>
      <c r="N65" s="28" t="str">
        <f>IF(大表[[#This Row],[有效 / 無效]]="有效",大表[[#This Row],[序]],"")</f>
        <v/>
      </c>
      <c r="O65" s="28" t="str">
        <f t="shared" si="0"/>
        <v>紀念品</v>
      </c>
      <c r="P65" s="84">
        <f t="shared" ca="1" si="1"/>
        <v>46322</v>
      </c>
      <c r="Q65" s="28">
        <f t="shared" si="2"/>
        <v>0</v>
      </c>
      <c r="R65" s="28">
        <f t="shared" si="3"/>
        <v>0</v>
      </c>
      <c r="S65" s="28">
        <f>IF(COUNTA(大表[[#This Row],[舉例：陳大文]:[例：108]])=2,COUNTIF(大表[名+時數],大表[[#This Row],[名+時數]]),0)</f>
        <v>0</v>
      </c>
      <c r="T65" s="28" t="str">
        <f t="shared" si="4"/>
        <v>Sxxx</v>
      </c>
      <c r="U65" s="28" t="str">
        <f t="shared" si="5"/>
        <v>2526</v>
      </c>
      <c r="V65" s="28" t="str">
        <f t="shared" si="6"/>
        <v/>
      </c>
      <c r="W65" s="34"/>
      <c r="X65" s="35"/>
      <c r="Y65" s="52"/>
      <c r="Z65" s="31"/>
      <c r="AA65" s="31"/>
      <c r="AB65" s="31"/>
      <c r="AC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" s="173"/>
      <c r="AE65" s="174"/>
      <c r="AF65" s="174"/>
      <c r="AG65" s="174"/>
      <c r="AH65" s="174"/>
      <c r="AI65" s="179" t="str">
        <f>TRIM(CLEAN(大表[[#This Row],[舉例：陳大文]]))&amp;大表[[#This Row],[例：108]]</f>
        <v/>
      </c>
    </row>
    <row r="66" spans="2:35" ht="16.2" x14ac:dyDescent="0.3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93"/>
      <c r="M66" s="28">
        <v>50</v>
      </c>
      <c r="N66" s="28" t="str">
        <f>IF(大表[[#This Row],[有效 / 無效]]="有效",大表[[#This Row],[序]],"")</f>
        <v/>
      </c>
      <c r="O66" s="28" t="str">
        <f t="shared" si="0"/>
        <v>紀念品</v>
      </c>
      <c r="P66" s="84">
        <f t="shared" ca="1" si="1"/>
        <v>46322</v>
      </c>
      <c r="Q66" s="28">
        <f t="shared" si="2"/>
        <v>0</v>
      </c>
      <c r="R66" s="28">
        <f t="shared" si="3"/>
        <v>0</v>
      </c>
      <c r="S66" s="28">
        <f>IF(COUNTA(大表[[#This Row],[舉例：陳大文]:[例：108]])=2,COUNTIF(大表[名+時數],大表[[#This Row],[名+時數]]),0)</f>
        <v>0</v>
      </c>
      <c r="T66" s="28" t="str">
        <f t="shared" si="4"/>
        <v>Sxxx</v>
      </c>
      <c r="U66" s="28" t="str">
        <f t="shared" si="5"/>
        <v>2526</v>
      </c>
      <c r="V66" s="28" t="str">
        <f t="shared" si="6"/>
        <v/>
      </c>
      <c r="W66" s="34"/>
      <c r="X66" s="35"/>
      <c r="Y66" s="52"/>
      <c r="Z66" s="31"/>
      <c r="AA66" s="31"/>
      <c r="AB66" s="31"/>
      <c r="AC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" s="173"/>
      <c r="AE66" s="174"/>
      <c r="AF66" s="174"/>
      <c r="AG66" s="174"/>
      <c r="AH66" s="174"/>
      <c r="AI66" s="179" t="str">
        <f>TRIM(CLEAN(大表[[#This Row],[舉例：陳大文]]))&amp;大表[[#This Row],[例：108]]</f>
        <v/>
      </c>
    </row>
    <row r="67" spans="2:35" ht="16.2" x14ac:dyDescent="0.3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93"/>
      <c r="M67" s="28">
        <v>51</v>
      </c>
      <c r="N67" s="28" t="str">
        <f>IF(大表[[#This Row],[有效 / 無效]]="有效",大表[[#This Row],[序]],"")</f>
        <v/>
      </c>
      <c r="O67" s="28" t="str">
        <f t="shared" si="0"/>
        <v>紀念品</v>
      </c>
      <c r="P67" s="84">
        <f t="shared" ca="1" si="1"/>
        <v>46322</v>
      </c>
      <c r="Q67" s="28">
        <f t="shared" si="2"/>
        <v>0</v>
      </c>
      <c r="R67" s="28">
        <f t="shared" si="3"/>
        <v>0</v>
      </c>
      <c r="S67" s="28">
        <f>IF(COUNTA(大表[[#This Row],[舉例：陳大文]:[例：108]])=2,COUNTIF(大表[名+時數],大表[[#This Row],[名+時數]]),0)</f>
        <v>0</v>
      </c>
      <c r="T67" s="28" t="str">
        <f t="shared" si="4"/>
        <v>Sxxx</v>
      </c>
      <c r="U67" s="28" t="str">
        <f t="shared" si="5"/>
        <v>2526</v>
      </c>
      <c r="V67" s="28" t="str">
        <f t="shared" si="6"/>
        <v/>
      </c>
      <c r="W67" s="34"/>
      <c r="X67" s="35"/>
      <c r="Y67" s="52"/>
      <c r="Z67" s="31"/>
      <c r="AA67" s="31"/>
      <c r="AB67" s="31"/>
      <c r="AC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" s="173"/>
      <c r="AE67" s="174"/>
      <c r="AF67" s="174"/>
      <c r="AG67" s="174"/>
      <c r="AH67" s="174"/>
      <c r="AI67" s="179" t="str">
        <f>TRIM(CLEAN(大表[[#This Row],[舉例：陳大文]]))&amp;大表[[#This Row],[例：108]]</f>
        <v/>
      </c>
    </row>
    <row r="68" spans="2:35" ht="16.2" x14ac:dyDescent="0.3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93"/>
      <c r="M68" s="28">
        <v>52</v>
      </c>
      <c r="N68" s="28" t="str">
        <f>IF(大表[[#This Row],[有效 / 無效]]="有效",大表[[#This Row],[序]],"")</f>
        <v/>
      </c>
      <c r="O68" s="28" t="str">
        <f t="shared" si="0"/>
        <v>紀念品</v>
      </c>
      <c r="P68" s="84">
        <f t="shared" ca="1" si="1"/>
        <v>46322</v>
      </c>
      <c r="Q68" s="28">
        <f t="shared" si="2"/>
        <v>0</v>
      </c>
      <c r="R68" s="28">
        <f t="shared" si="3"/>
        <v>0</v>
      </c>
      <c r="S68" s="28">
        <f>IF(COUNTA(大表[[#This Row],[舉例：陳大文]:[例：108]])=2,COUNTIF(大表[名+時數],大表[[#This Row],[名+時數]]),0)</f>
        <v>0</v>
      </c>
      <c r="T68" s="28" t="str">
        <f t="shared" si="4"/>
        <v>Sxxx</v>
      </c>
      <c r="U68" s="28" t="str">
        <f t="shared" si="5"/>
        <v>2526</v>
      </c>
      <c r="V68" s="28" t="str">
        <f t="shared" si="6"/>
        <v/>
      </c>
      <c r="W68" s="34"/>
      <c r="X68" s="35"/>
      <c r="Y68" s="52"/>
      <c r="Z68" s="31"/>
      <c r="AA68" s="31"/>
      <c r="AB68" s="31"/>
      <c r="AC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" s="173"/>
      <c r="AE68" s="174"/>
      <c r="AF68" s="174"/>
      <c r="AG68" s="174"/>
      <c r="AH68" s="174"/>
      <c r="AI68" s="179" t="str">
        <f>TRIM(CLEAN(大表[[#This Row],[舉例：陳大文]]))&amp;大表[[#This Row],[例：108]]</f>
        <v/>
      </c>
    </row>
    <row r="69" spans="2:35" ht="16.2" x14ac:dyDescent="0.3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93"/>
      <c r="M69" s="28">
        <v>53</v>
      </c>
      <c r="N69" s="28" t="str">
        <f>IF(大表[[#This Row],[有效 / 無效]]="有效",大表[[#This Row],[序]],"")</f>
        <v/>
      </c>
      <c r="O69" s="28" t="str">
        <f t="shared" si="0"/>
        <v>紀念品</v>
      </c>
      <c r="P69" s="84">
        <f t="shared" ca="1" si="1"/>
        <v>46322</v>
      </c>
      <c r="Q69" s="28">
        <f t="shared" si="2"/>
        <v>0</v>
      </c>
      <c r="R69" s="28">
        <f t="shared" si="3"/>
        <v>0</v>
      </c>
      <c r="S69" s="28">
        <f>IF(COUNTA(大表[[#This Row],[舉例：陳大文]:[例：108]])=2,COUNTIF(大表[名+時數],大表[[#This Row],[名+時數]]),0)</f>
        <v>0</v>
      </c>
      <c r="T69" s="28" t="str">
        <f t="shared" si="4"/>
        <v>Sxxx</v>
      </c>
      <c r="U69" s="28" t="str">
        <f t="shared" si="5"/>
        <v>2526</v>
      </c>
      <c r="V69" s="28" t="str">
        <f t="shared" si="6"/>
        <v/>
      </c>
      <c r="W69" s="34"/>
      <c r="X69" s="35"/>
      <c r="Y69" s="52"/>
      <c r="Z69" s="31"/>
      <c r="AA69" s="31"/>
      <c r="AB69" s="31"/>
      <c r="AC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" s="173"/>
      <c r="AE69" s="174"/>
      <c r="AF69" s="174"/>
      <c r="AG69" s="174"/>
      <c r="AH69" s="174"/>
      <c r="AI69" s="179" t="str">
        <f>TRIM(CLEAN(大表[[#This Row],[舉例：陳大文]]))&amp;大表[[#This Row],[例：108]]</f>
        <v/>
      </c>
    </row>
    <row r="70" spans="2:35" ht="16.2" x14ac:dyDescent="0.3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93"/>
      <c r="M70" s="28">
        <v>54</v>
      </c>
      <c r="N70" s="28" t="str">
        <f>IF(大表[[#This Row],[有效 / 無效]]="有效",大表[[#This Row],[序]],"")</f>
        <v/>
      </c>
      <c r="O70" s="28" t="str">
        <f t="shared" si="0"/>
        <v>紀念品</v>
      </c>
      <c r="P70" s="84">
        <f t="shared" ca="1" si="1"/>
        <v>46322</v>
      </c>
      <c r="Q70" s="28">
        <f t="shared" si="2"/>
        <v>0</v>
      </c>
      <c r="R70" s="28">
        <f t="shared" si="3"/>
        <v>0</v>
      </c>
      <c r="S70" s="28">
        <f>IF(COUNTA(大表[[#This Row],[舉例：陳大文]:[例：108]])=2,COUNTIF(大表[名+時數],大表[[#This Row],[名+時數]]),0)</f>
        <v>0</v>
      </c>
      <c r="T70" s="28" t="str">
        <f t="shared" si="4"/>
        <v>Sxxx</v>
      </c>
      <c r="U70" s="28" t="str">
        <f t="shared" si="5"/>
        <v>2526</v>
      </c>
      <c r="V70" s="28" t="str">
        <f t="shared" si="6"/>
        <v/>
      </c>
      <c r="W70" s="34"/>
      <c r="X70" s="35"/>
      <c r="Y70" s="52"/>
      <c r="Z70" s="31"/>
      <c r="AA70" s="31"/>
      <c r="AB70" s="31"/>
      <c r="AC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" s="173"/>
      <c r="AE70" s="174"/>
      <c r="AF70" s="174"/>
      <c r="AG70" s="174"/>
      <c r="AH70" s="174"/>
      <c r="AI70" s="179" t="str">
        <f>TRIM(CLEAN(大表[[#This Row],[舉例：陳大文]]))&amp;大表[[#This Row],[例：108]]</f>
        <v/>
      </c>
    </row>
    <row r="71" spans="2:35" ht="16.2" x14ac:dyDescent="0.3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93"/>
      <c r="M71" s="28">
        <v>55</v>
      </c>
      <c r="N71" s="28" t="str">
        <f>IF(大表[[#This Row],[有效 / 無效]]="有效",大表[[#This Row],[序]],"")</f>
        <v/>
      </c>
      <c r="O71" s="28" t="str">
        <f t="shared" si="0"/>
        <v>紀念品</v>
      </c>
      <c r="P71" s="84">
        <f t="shared" ca="1" si="1"/>
        <v>46322</v>
      </c>
      <c r="Q71" s="28">
        <f t="shared" si="2"/>
        <v>0</v>
      </c>
      <c r="R71" s="28">
        <f t="shared" si="3"/>
        <v>0</v>
      </c>
      <c r="S71" s="28">
        <f>IF(COUNTA(大表[[#This Row],[舉例：陳大文]:[例：108]])=2,COUNTIF(大表[名+時數],大表[[#This Row],[名+時數]]),0)</f>
        <v>0</v>
      </c>
      <c r="T71" s="28" t="str">
        <f t="shared" si="4"/>
        <v>Sxxx</v>
      </c>
      <c r="U71" s="28" t="str">
        <f t="shared" si="5"/>
        <v>2526</v>
      </c>
      <c r="V71" s="28" t="str">
        <f t="shared" si="6"/>
        <v/>
      </c>
      <c r="W71" s="34"/>
      <c r="X71" s="35"/>
      <c r="Y71" s="52"/>
      <c r="Z71" s="31"/>
      <c r="AA71" s="31"/>
      <c r="AB71" s="31"/>
      <c r="AC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" s="173"/>
      <c r="AE71" s="174"/>
      <c r="AF71" s="174"/>
      <c r="AG71" s="174"/>
      <c r="AH71" s="174"/>
      <c r="AI71" s="179" t="str">
        <f>TRIM(CLEAN(大表[[#This Row],[舉例：陳大文]]))&amp;大表[[#This Row],[例：108]]</f>
        <v/>
      </c>
    </row>
    <row r="72" spans="2:35" ht="16.2" x14ac:dyDescent="0.3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93"/>
      <c r="M72" s="28">
        <v>56</v>
      </c>
      <c r="N72" s="28" t="str">
        <f>IF(大表[[#This Row],[有效 / 無效]]="有效",大表[[#This Row],[序]],"")</f>
        <v/>
      </c>
      <c r="O72" s="28" t="str">
        <f t="shared" si="0"/>
        <v>紀念品</v>
      </c>
      <c r="P72" s="84">
        <f t="shared" ca="1" si="1"/>
        <v>46322</v>
      </c>
      <c r="Q72" s="28">
        <f t="shared" si="2"/>
        <v>0</v>
      </c>
      <c r="R72" s="28">
        <f t="shared" si="3"/>
        <v>0</v>
      </c>
      <c r="S72" s="28">
        <f>IF(COUNTA(大表[[#This Row],[舉例：陳大文]:[例：108]])=2,COUNTIF(大表[名+時數],大表[[#This Row],[名+時數]]),0)</f>
        <v>0</v>
      </c>
      <c r="T72" s="28" t="str">
        <f t="shared" si="4"/>
        <v>Sxxx</v>
      </c>
      <c r="U72" s="28" t="str">
        <f t="shared" si="5"/>
        <v>2526</v>
      </c>
      <c r="V72" s="28" t="str">
        <f t="shared" si="6"/>
        <v/>
      </c>
      <c r="W72" s="34"/>
      <c r="X72" s="35"/>
      <c r="Y72" s="52"/>
      <c r="Z72" s="31"/>
      <c r="AA72" s="31"/>
      <c r="AB72" s="31"/>
      <c r="AC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" s="173"/>
      <c r="AE72" s="174"/>
      <c r="AF72" s="174"/>
      <c r="AG72" s="174"/>
      <c r="AH72" s="174"/>
      <c r="AI72" s="179" t="str">
        <f>TRIM(CLEAN(大表[[#This Row],[舉例：陳大文]]))&amp;大表[[#This Row],[例：108]]</f>
        <v/>
      </c>
    </row>
    <row r="73" spans="2:35" ht="16.2" x14ac:dyDescent="0.3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93"/>
      <c r="M73" s="28">
        <v>57</v>
      </c>
      <c r="N73" s="28" t="str">
        <f>IF(大表[[#This Row],[有效 / 無效]]="有效",大表[[#This Row],[序]],"")</f>
        <v/>
      </c>
      <c r="O73" s="28" t="str">
        <f t="shared" si="0"/>
        <v>紀念品</v>
      </c>
      <c r="P73" s="84">
        <f t="shared" ca="1" si="1"/>
        <v>46322</v>
      </c>
      <c r="Q73" s="28">
        <f t="shared" si="2"/>
        <v>0</v>
      </c>
      <c r="R73" s="28">
        <f t="shared" si="3"/>
        <v>0</v>
      </c>
      <c r="S73" s="28">
        <f>IF(COUNTA(大表[[#This Row],[舉例：陳大文]:[例：108]])=2,COUNTIF(大表[名+時數],大表[[#This Row],[名+時數]]),0)</f>
        <v>0</v>
      </c>
      <c r="T73" s="28" t="str">
        <f t="shared" si="4"/>
        <v>Sxxx</v>
      </c>
      <c r="U73" s="28" t="str">
        <f t="shared" si="5"/>
        <v>2526</v>
      </c>
      <c r="V73" s="28" t="str">
        <f t="shared" si="6"/>
        <v/>
      </c>
      <c r="W73" s="34"/>
      <c r="X73" s="35"/>
      <c r="Y73" s="52"/>
      <c r="Z73" s="31"/>
      <c r="AA73" s="31"/>
      <c r="AB73" s="31"/>
      <c r="AC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" s="173"/>
      <c r="AE73" s="174"/>
      <c r="AF73" s="174"/>
      <c r="AG73" s="174"/>
      <c r="AH73" s="174"/>
      <c r="AI73" s="179" t="str">
        <f>TRIM(CLEAN(大表[[#This Row],[舉例：陳大文]]))&amp;大表[[#This Row],[例：108]]</f>
        <v/>
      </c>
    </row>
    <row r="74" spans="2:35" ht="16.2" x14ac:dyDescent="0.3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93"/>
      <c r="M74" s="28">
        <v>58</v>
      </c>
      <c r="N74" s="28" t="str">
        <f>IF(大表[[#This Row],[有效 / 無效]]="有效",大表[[#This Row],[序]],"")</f>
        <v/>
      </c>
      <c r="O74" s="28" t="str">
        <f t="shared" si="0"/>
        <v>紀念品</v>
      </c>
      <c r="P74" s="84">
        <f t="shared" ca="1" si="1"/>
        <v>46322</v>
      </c>
      <c r="Q74" s="28">
        <f t="shared" si="2"/>
        <v>0</v>
      </c>
      <c r="R74" s="28">
        <f t="shared" si="3"/>
        <v>0</v>
      </c>
      <c r="S74" s="28">
        <f>IF(COUNTA(大表[[#This Row],[舉例：陳大文]:[例：108]])=2,COUNTIF(大表[名+時數],大表[[#This Row],[名+時數]]),0)</f>
        <v>0</v>
      </c>
      <c r="T74" s="28" t="str">
        <f t="shared" si="4"/>
        <v>Sxxx</v>
      </c>
      <c r="U74" s="28" t="str">
        <f t="shared" si="5"/>
        <v>2526</v>
      </c>
      <c r="V74" s="28" t="str">
        <f t="shared" si="6"/>
        <v/>
      </c>
      <c r="W74" s="34"/>
      <c r="X74" s="35"/>
      <c r="Y74" s="52"/>
      <c r="Z74" s="31"/>
      <c r="AA74" s="31"/>
      <c r="AB74" s="31"/>
      <c r="AC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" s="173"/>
      <c r="AE74" s="174"/>
      <c r="AF74" s="174"/>
      <c r="AG74" s="174"/>
      <c r="AH74" s="174"/>
      <c r="AI74" s="179" t="str">
        <f>TRIM(CLEAN(大表[[#This Row],[舉例：陳大文]]))&amp;大表[[#This Row],[例：108]]</f>
        <v/>
      </c>
    </row>
    <row r="75" spans="2:35" ht="16.2" x14ac:dyDescent="0.3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93"/>
      <c r="M75" s="28">
        <v>59</v>
      </c>
      <c r="N75" s="28" t="str">
        <f>IF(大表[[#This Row],[有效 / 無效]]="有效",大表[[#This Row],[序]],"")</f>
        <v/>
      </c>
      <c r="O75" s="28" t="str">
        <f t="shared" si="0"/>
        <v>紀念品</v>
      </c>
      <c r="P75" s="84">
        <f t="shared" ca="1" si="1"/>
        <v>46322</v>
      </c>
      <c r="Q75" s="28">
        <f t="shared" si="2"/>
        <v>0</v>
      </c>
      <c r="R75" s="28">
        <f t="shared" si="3"/>
        <v>0</v>
      </c>
      <c r="S75" s="28">
        <f>IF(COUNTA(大表[[#This Row],[舉例：陳大文]:[例：108]])=2,COUNTIF(大表[名+時數],大表[[#This Row],[名+時數]]),0)</f>
        <v>0</v>
      </c>
      <c r="T75" s="28" t="str">
        <f t="shared" si="4"/>
        <v>Sxxx</v>
      </c>
      <c r="U75" s="28" t="str">
        <f t="shared" si="5"/>
        <v>2526</v>
      </c>
      <c r="V75" s="28" t="str">
        <f t="shared" si="6"/>
        <v/>
      </c>
      <c r="W75" s="34"/>
      <c r="X75" s="35"/>
      <c r="Y75" s="52"/>
      <c r="Z75" s="31"/>
      <c r="AA75" s="31"/>
      <c r="AB75" s="31"/>
      <c r="AC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" s="173"/>
      <c r="AE75" s="174"/>
      <c r="AF75" s="174"/>
      <c r="AG75" s="174"/>
      <c r="AH75" s="174"/>
      <c r="AI75" s="179" t="str">
        <f>TRIM(CLEAN(大表[[#This Row],[舉例：陳大文]]))&amp;大表[[#This Row],[例：108]]</f>
        <v/>
      </c>
    </row>
    <row r="76" spans="2:35" ht="16.2" x14ac:dyDescent="0.3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93"/>
      <c r="M76" s="28">
        <v>60</v>
      </c>
      <c r="N76" s="28" t="str">
        <f>IF(大表[[#This Row],[有效 / 無效]]="有效",大表[[#This Row],[序]],"")</f>
        <v/>
      </c>
      <c r="O76" s="28" t="str">
        <f t="shared" si="0"/>
        <v>紀念品</v>
      </c>
      <c r="P76" s="84">
        <f t="shared" ca="1" si="1"/>
        <v>46322</v>
      </c>
      <c r="Q76" s="28">
        <f t="shared" si="2"/>
        <v>0</v>
      </c>
      <c r="R76" s="28">
        <f t="shared" si="3"/>
        <v>0</v>
      </c>
      <c r="S76" s="28">
        <f>IF(COUNTA(大表[[#This Row],[舉例：陳大文]:[例：108]])=2,COUNTIF(大表[名+時數],大表[[#This Row],[名+時數]]),0)</f>
        <v>0</v>
      </c>
      <c r="T76" s="28" t="str">
        <f t="shared" si="4"/>
        <v>Sxxx</v>
      </c>
      <c r="U76" s="28" t="str">
        <f t="shared" si="5"/>
        <v>2526</v>
      </c>
      <c r="V76" s="28" t="str">
        <f t="shared" si="6"/>
        <v/>
      </c>
      <c r="W76" s="34"/>
      <c r="X76" s="35"/>
      <c r="Y76" s="52"/>
      <c r="Z76" s="31"/>
      <c r="AA76" s="31"/>
      <c r="AB76" s="31"/>
      <c r="AC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" s="173"/>
      <c r="AE76" s="174"/>
      <c r="AF76" s="174"/>
      <c r="AG76" s="174"/>
      <c r="AH76" s="174"/>
      <c r="AI76" s="179" t="str">
        <f>TRIM(CLEAN(大表[[#This Row],[舉例：陳大文]]))&amp;大表[[#This Row],[例：108]]</f>
        <v/>
      </c>
    </row>
    <row r="77" spans="2:35" ht="16.2" x14ac:dyDescent="0.3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93"/>
      <c r="M77" s="28">
        <v>61</v>
      </c>
      <c r="N77" s="28" t="str">
        <f>IF(大表[[#This Row],[有效 / 無效]]="有效",大表[[#This Row],[序]],"")</f>
        <v/>
      </c>
      <c r="O77" s="28" t="str">
        <f t="shared" si="0"/>
        <v>紀念品</v>
      </c>
      <c r="P77" s="84">
        <f t="shared" ca="1" si="1"/>
        <v>46322</v>
      </c>
      <c r="Q77" s="28">
        <f t="shared" si="2"/>
        <v>0</v>
      </c>
      <c r="R77" s="28">
        <f t="shared" si="3"/>
        <v>0</v>
      </c>
      <c r="S77" s="28">
        <f>IF(COUNTA(大表[[#This Row],[舉例：陳大文]:[例：108]])=2,COUNTIF(大表[名+時數],大表[[#This Row],[名+時數]]),0)</f>
        <v>0</v>
      </c>
      <c r="T77" s="28" t="str">
        <f t="shared" si="4"/>
        <v>Sxxx</v>
      </c>
      <c r="U77" s="28" t="str">
        <f t="shared" si="5"/>
        <v>2526</v>
      </c>
      <c r="V77" s="28" t="str">
        <f t="shared" si="6"/>
        <v/>
      </c>
      <c r="W77" s="34"/>
      <c r="X77" s="35"/>
      <c r="Y77" s="52"/>
      <c r="Z77" s="31"/>
      <c r="AA77" s="31"/>
      <c r="AB77" s="31"/>
      <c r="AC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" s="173"/>
      <c r="AE77" s="174"/>
      <c r="AF77" s="174"/>
      <c r="AG77" s="174"/>
      <c r="AH77" s="174"/>
      <c r="AI77" s="179" t="str">
        <f>TRIM(CLEAN(大表[[#This Row],[舉例：陳大文]]))&amp;大表[[#This Row],[例：108]]</f>
        <v/>
      </c>
    </row>
    <row r="78" spans="2:35" ht="16.2" x14ac:dyDescent="0.3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93"/>
      <c r="M78" s="28">
        <v>62</v>
      </c>
      <c r="N78" s="28" t="str">
        <f>IF(大表[[#This Row],[有效 / 無效]]="有效",大表[[#This Row],[序]],"")</f>
        <v/>
      </c>
      <c r="O78" s="28" t="str">
        <f t="shared" si="0"/>
        <v>紀念品</v>
      </c>
      <c r="P78" s="84">
        <f t="shared" ca="1" si="1"/>
        <v>46322</v>
      </c>
      <c r="Q78" s="28">
        <f t="shared" si="2"/>
        <v>0</v>
      </c>
      <c r="R78" s="28">
        <f t="shared" si="3"/>
        <v>0</v>
      </c>
      <c r="S78" s="28">
        <f>IF(COUNTA(大表[[#This Row],[舉例：陳大文]:[例：108]])=2,COUNTIF(大表[名+時數],大表[[#This Row],[名+時數]]),0)</f>
        <v>0</v>
      </c>
      <c r="T78" s="28" t="str">
        <f t="shared" si="4"/>
        <v>Sxxx</v>
      </c>
      <c r="U78" s="28" t="str">
        <f t="shared" si="5"/>
        <v>2526</v>
      </c>
      <c r="V78" s="28" t="str">
        <f t="shared" si="6"/>
        <v/>
      </c>
      <c r="W78" s="34"/>
      <c r="X78" s="35"/>
      <c r="Y78" s="52"/>
      <c r="Z78" s="31"/>
      <c r="AA78" s="31"/>
      <c r="AB78" s="31"/>
      <c r="AC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" s="173"/>
      <c r="AE78" s="174"/>
      <c r="AF78" s="174"/>
      <c r="AG78" s="174"/>
      <c r="AH78" s="174"/>
      <c r="AI78" s="179" t="str">
        <f>TRIM(CLEAN(大表[[#This Row],[舉例：陳大文]]))&amp;大表[[#This Row],[例：108]]</f>
        <v/>
      </c>
    </row>
    <row r="79" spans="2:35" ht="16.2" x14ac:dyDescent="0.3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93"/>
      <c r="M79" s="28">
        <v>63</v>
      </c>
      <c r="N79" s="28" t="str">
        <f>IF(大表[[#This Row],[有效 / 無效]]="有效",大表[[#This Row],[序]],"")</f>
        <v/>
      </c>
      <c r="O79" s="28" t="str">
        <f t="shared" si="0"/>
        <v>紀念品</v>
      </c>
      <c r="P79" s="84">
        <f t="shared" ca="1" si="1"/>
        <v>46322</v>
      </c>
      <c r="Q79" s="28">
        <f t="shared" si="2"/>
        <v>0</v>
      </c>
      <c r="R79" s="28">
        <f t="shared" si="3"/>
        <v>0</v>
      </c>
      <c r="S79" s="28">
        <f>IF(COUNTA(大表[[#This Row],[舉例：陳大文]:[例：108]])=2,COUNTIF(大表[名+時數],大表[[#This Row],[名+時數]]),0)</f>
        <v>0</v>
      </c>
      <c r="T79" s="28" t="str">
        <f t="shared" si="4"/>
        <v>Sxxx</v>
      </c>
      <c r="U79" s="28" t="str">
        <f t="shared" si="5"/>
        <v>2526</v>
      </c>
      <c r="V79" s="28" t="str">
        <f t="shared" si="6"/>
        <v/>
      </c>
      <c r="W79" s="34"/>
      <c r="X79" s="35"/>
      <c r="Y79" s="52"/>
      <c r="Z79" s="31"/>
      <c r="AA79" s="31"/>
      <c r="AB79" s="31"/>
      <c r="AC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" s="173"/>
      <c r="AE79" s="174"/>
      <c r="AF79" s="174"/>
      <c r="AG79" s="174"/>
      <c r="AH79" s="174"/>
      <c r="AI79" s="179" t="str">
        <f>TRIM(CLEAN(大表[[#This Row],[舉例：陳大文]]))&amp;大表[[#This Row],[例：108]]</f>
        <v/>
      </c>
    </row>
    <row r="80" spans="2:35" ht="16.2" x14ac:dyDescent="0.3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93"/>
      <c r="M80" s="28">
        <v>64</v>
      </c>
      <c r="N80" s="28" t="str">
        <f>IF(大表[[#This Row],[有效 / 無效]]="有效",大表[[#This Row],[序]],"")</f>
        <v/>
      </c>
      <c r="O80" s="28" t="str">
        <f t="shared" si="0"/>
        <v>紀念品</v>
      </c>
      <c r="P80" s="84">
        <f t="shared" ca="1" si="1"/>
        <v>46322</v>
      </c>
      <c r="Q80" s="28">
        <f t="shared" si="2"/>
        <v>0</v>
      </c>
      <c r="R80" s="28">
        <f t="shared" si="3"/>
        <v>0</v>
      </c>
      <c r="S80" s="28">
        <f>IF(COUNTA(大表[[#This Row],[舉例：陳大文]:[例：108]])=2,COUNTIF(大表[名+時數],大表[[#This Row],[名+時數]]),0)</f>
        <v>0</v>
      </c>
      <c r="T80" s="28" t="str">
        <f t="shared" si="4"/>
        <v>Sxxx</v>
      </c>
      <c r="U80" s="28" t="str">
        <f t="shared" si="5"/>
        <v>2526</v>
      </c>
      <c r="V80" s="28" t="str">
        <f t="shared" si="6"/>
        <v/>
      </c>
      <c r="W80" s="34"/>
      <c r="X80" s="35"/>
      <c r="Y80" s="52"/>
      <c r="Z80" s="31"/>
      <c r="AA80" s="31"/>
      <c r="AB80" s="31"/>
      <c r="AC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" s="173"/>
      <c r="AE80" s="174"/>
      <c r="AF80" s="174"/>
      <c r="AG80" s="174"/>
      <c r="AH80" s="174"/>
      <c r="AI80" s="179" t="str">
        <f>TRIM(CLEAN(大表[[#This Row],[舉例：陳大文]]))&amp;大表[[#This Row],[例：108]]</f>
        <v/>
      </c>
    </row>
    <row r="81" spans="2:35" ht="16.2" x14ac:dyDescent="0.3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93"/>
      <c r="M81" s="28">
        <v>65</v>
      </c>
      <c r="N81" s="28" t="str">
        <f>IF(大表[[#This Row],[有效 / 無效]]="有效",大表[[#This Row],[序]],"")</f>
        <v/>
      </c>
      <c r="O81" s="28" t="str">
        <f t="shared" ref="O81:O144" si="7">"紀念品"</f>
        <v>紀念品</v>
      </c>
      <c r="P81" s="84">
        <f t="shared" ref="P81:P144" ca="1" si="8">AF$7</f>
        <v>46322</v>
      </c>
      <c r="Q81" s="28">
        <f t="shared" ref="Q81:Q144" si="9">$D$9</f>
        <v>0</v>
      </c>
      <c r="R81" s="28">
        <f t="shared" ref="R81:R144" si="10">$D$10</f>
        <v>0</v>
      </c>
      <c r="S81" s="28">
        <f>IF(COUNTA(大表[[#This Row],[舉例：陳大文]:[例：108]])=2,COUNTIF(大表[名+時數],大表[[#This Row],[名+時數]]),0)</f>
        <v>0</v>
      </c>
      <c r="T81" s="28" t="str">
        <f t="shared" ref="T81:T144" si="11">$AF$8</f>
        <v>Sxxx</v>
      </c>
      <c r="U81" s="28" t="str">
        <f t="shared" ref="U81:U144" si="12">RIGHT($E$7,4)</f>
        <v>2526</v>
      </c>
      <c r="V81" s="28" t="str">
        <f t="shared" ref="V81:V144" si="13">CLEAN(TRIM($D$8))</f>
        <v/>
      </c>
      <c r="W81" s="34"/>
      <c r="X81" s="35"/>
      <c r="Y81" s="52"/>
      <c r="Z81" s="31"/>
      <c r="AA81" s="31"/>
      <c r="AB81" s="31"/>
      <c r="AC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" s="173"/>
      <c r="AE81" s="174"/>
      <c r="AF81" s="174"/>
      <c r="AG81" s="174"/>
      <c r="AH81" s="174"/>
      <c r="AI81" s="179" t="str">
        <f>TRIM(CLEAN(大表[[#This Row],[舉例：陳大文]]))&amp;大表[[#This Row],[例：108]]</f>
        <v/>
      </c>
    </row>
    <row r="82" spans="2:35" ht="16.2" x14ac:dyDescent="0.3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93"/>
      <c r="M82" s="28">
        <v>66</v>
      </c>
      <c r="N82" s="28" t="str">
        <f>IF(大表[[#This Row],[有效 / 無效]]="有效",大表[[#This Row],[序]],"")</f>
        <v/>
      </c>
      <c r="O82" s="28" t="str">
        <f t="shared" si="7"/>
        <v>紀念品</v>
      </c>
      <c r="P82" s="84">
        <f t="shared" ca="1" si="8"/>
        <v>46322</v>
      </c>
      <c r="Q82" s="28">
        <f t="shared" si="9"/>
        <v>0</v>
      </c>
      <c r="R82" s="28">
        <f t="shared" si="10"/>
        <v>0</v>
      </c>
      <c r="S82" s="28">
        <f>IF(COUNTA(大表[[#This Row],[舉例：陳大文]:[例：108]])=2,COUNTIF(大表[名+時數],大表[[#This Row],[名+時數]]),0)</f>
        <v>0</v>
      </c>
      <c r="T82" s="28" t="str">
        <f t="shared" si="11"/>
        <v>Sxxx</v>
      </c>
      <c r="U82" s="28" t="str">
        <f t="shared" si="12"/>
        <v>2526</v>
      </c>
      <c r="V82" s="28" t="str">
        <f t="shared" si="13"/>
        <v/>
      </c>
      <c r="W82" s="34"/>
      <c r="X82" s="35"/>
      <c r="Y82" s="52"/>
      <c r="Z82" s="31"/>
      <c r="AA82" s="31"/>
      <c r="AB82" s="31"/>
      <c r="AC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" s="173"/>
      <c r="AE82" s="174"/>
      <c r="AF82" s="174"/>
      <c r="AG82" s="174"/>
      <c r="AH82" s="174"/>
      <c r="AI82" s="179" t="str">
        <f>TRIM(CLEAN(大表[[#This Row],[舉例：陳大文]]))&amp;大表[[#This Row],[例：108]]</f>
        <v/>
      </c>
    </row>
    <row r="83" spans="2:35" ht="16.2" x14ac:dyDescent="0.3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93"/>
      <c r="M83" s="28">
        <v>67</v>
      </c>
      <c r="N83" s="28" t="str">
        <f>IF(大表[[#This Row],[有效 / 無效]]="有效",大表[[#This Row],[序]],"")</f>
        <v/>
      </c>
      <c r="O83" s="28" t="str">
        <f t="shared" si="7"/>
        <v>紀念品</v>
      </c>
      <c r="P83" s="84">
        <f t="shared" ca="1" si="8"/>
        <v>46322</v>
      </c>
      <c r="Q83" s="28">
        <f t="shared" si="9"/>
        <v>0</v>
      </c>
      <c r="R83" s="28">
        <f t="shared" si="10"/>
        <v>0</v>
      </c>
      <c r="S83" s="28">
        <f>IF(COUNTA(大表[[#This Row],[舉例：陳大文]:[例：108]])=2,COUNTIF(大表[名+時數],大表[[#This Row],[名+時數]]),0)</f>
        <v>0</v>
      </c>
      <c r="T83" s="28" t="str">
        <f t="shared" si="11"/>
        <v>Sxxx</v>
      </c>
      <c r="U83" s="28" t="str">
        <f t="shared" si="12"/>
        <v>2526</v>
      </c>
      <c r="V83" s="28" t="str">
        <f t="shared" si="13"/>
        <v/>
      </c>
      <c r="W83" s="34"/>
      <c r="X83" s="35"/>
      <c r="Y83" s="52"/>
      <c r="Z83" s="31"/>
      <c r="AA83" s="31"/>
      <c r="AB83" s="31"/>
      <c r="AC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" s="173"/>
      <c r="AE83" s="174"/>
      <c r="AF83" s="174"/>
      <c r="AG83" s="174"/>
      <c r="AH83" s="174"/>
      <c r="AI83" s="179" t="str">
        <f>TRIM(CLEAN(大表[[#This Row],[舉例：陳大文]]))&amp;大表[[#This Row],[例：108]]</f>
        <v/>
      </c>
    </row>
    <row r="84" spans="2:35" ht="16.2" x14ac:dyDescent="0.3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93"/>
      <c r="M84" s="28">
        <v>68</v>
      </c>
      <c r="N84" s="28" t="str">
        <f>IF(大表[[#This Row],[有效 / 無效]]="有效",大表[[#This Row],[序]],"")</f>
        <v/>
      </c>
      <c r="O84" s="28" t="str">
        <f t="shared" si="7"/>
        <v>紀念品</v>
      </c>
      <c r="P84" s="84">
        <f t="shared" ca="1" si="8"/>
        <v>46322</v>
      </c>
      <c r="Q84" s="28">
        <f t="shared" si="9"/>
        <v>0</v>
      </c>
      <c r="R84" s="28">
        <f t="shared" si="10"/>
        <v>0</v>
      </c>
      <c r="S84" s="28">
        <f>IF(COUNTA(大表[[#This Row],[舉例：陳大文]:[例：108]])=2,COUNTIF(大表[名+時數],大表[[#This Row],[名+時數]]),0)</f>
        <v>0</v>
      </c>
      <c r="T84" s="28" t="str">
        <f t="shared" si="11"/>
        <v>Sxxx</v>
      </c>
      <c r="U84" s="28" t="str">
        <f t="shared" si="12"/>
        <v>2526</v>
      </c>
      <c r="V84" s="28" t="str">
        <f t="shared" si="13"/>
        <v/>
      </c>
      <c r="W84" s="34"/>
      <c r="X84" s="35"/>
      <c r="Y84" s="52"/>
      <c r="Z84" s="31"/>
      <c r="AA84" s="31"/>
      <c r="AB84" s="31"/>
      <c r="AC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" s="173"/>
      <c r="AE84" s="174"/>
      <c r="AF84" s="174"/>
      <c r="AG84" s="174"/>
      <c r="AH84" s="174"/>
      <c r="AI84" s="179" t="str">
        <f>TRIM(CLEAN(大表[[#This Row],[舉例：陳大文]]))&amp;大表[[#This Row],[例：108]]</f>
        <v/>
      </c>
    </row>
    <row r="85" spans="2:35" ht="16.2" x14ac:dyDescent="0.3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93"/>
      <c r="M85" s="28">
        <v>69</v>
      </c>
      <c r="N85" s="28" t="str">
        <f>IF(大表[[#This Row],[有效 / 無效]]="有效",大表[[#This Row],[序]],"")</f>
        <v/>
      </c>
      <c r="O85" s="28" t="str">
        <f t="shared" si="7"/>
        <v>紀念品</v>
      </c>
      <c r="P85" s="84">
        <f t="shared" ca="1" si="8"/>
        <v>46322</v>
      </c>
      <c r="Q85" s="28">
        <f t="shared" si="9"/>
        <v>0</v>
      </c>
      <c r="R85" s="28">
        <f t="shared" si="10"/>
        <v>0</v>
      </c>
      <c r="S85" s="28">
        <f>IF(COUNTA(大表[[#This Row],[舉例：陳大文]:[例：108]])=2,COUNTIF(大表[名+時數],大表[[#This Row],[名+時數]]),0)</f>
        <v>0</v>
      </c>
      <c r="T85" s="28" t="str">
        <f t="shared" si="11"/>
        <v>Sxxx</v>
      </c>
      <c r="U85" s="28" t="str">
        <f t="shared" si="12"/>
        <v>2526</v>
      </c>
      <c r="V85" s="28" t="str">
        <f t="shared" si="13"/>
        <v/>
      </c>
      <c r="W85" s="34"/>
      <c r="X85" s="35"/>
      <c r="Y85" s="52"/>
      <c r="Z85" s="31"/>
      <c r="AA85" s="31"/>
      <c r="AB85" s="31"/>
      <c r="AC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" s="173"/>
      <c r="AE85" s="174"/>
      <c r="AF85" s="174"/>
      <c r="AG85" s="174"/>
      <c r="AH85" s="174"/>
      <c r="AI85" s="179" t="str">
        <f>TRIM(CLEAN(大表[[#This Row],[舉例：陳大文]]))&amp;大表[[#This Row],[例：108]]</f>
        <v/>
      </c>
    </row>
    <row r="86" spans="2:35" ht="16.2" x14ac:dyDescent="0.3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93"/>
      <c r="M86" s="28">
        <v>70</v>
      </c>
      <c r="N86" s="28" t="str">
        <f>IF(大表[[#This Row],[有效 / 無效]]="有效",大表[[#This Row],[序]],"")</f>
        <v/>
      </c>
      <c r="O86" s="28" t="str">
        <f t="shared" si="7"/>
        <v>紀念品</v>
      </c>
      <c r="P86" s="84">
        <f t="shared" ca="1" si="8"/>
        <v>46322</v>
      </c>
      <c r="Q86" s="28">
        <f t="shared" si="9"/>
        <v>0</v>
      </c>
      <c r="R86" s="28">
        <f t="shared" si="10"/>
        <v>0</v>
      </c>
      <c r="S86" s="28">
        <f>IF(COUNTA(大表[[#This Row],[舉例：陳大文]:[例：108]])=2,COUNTIF(大表[名+時數],大表[[#This Row],[名+時數]]),0)</f>
        <v>0</v>
      </c>
      <c r="T86" s="28" t="str">
        <f t="shared" si="11"/>
        <v>Sxxx</v>
      </c>
      <c r="U86" s="28" t="str">
        <f t="shared" si="12"/>
        <v>2526</v>
      </c>
      <c r="V86" s="28" t="str">
        <f t="shared" si="13"/>
        <v/>
      </c>
      <c r="W86" s="34"/>
      <c r="X86" s="35"/>
      <c r="Y86" s="52"/>
      <c r="Z86" s="31"/>
      <c r="AA86" s="31"/>
      <c r="AB86" s="31"/>
      <c r="AC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" s="173"/>
      <c r="AE86" s="174"/>
      <c r="AF86" s="174"/>
      <c r="AG86" s="174"/>
      <c r="AH86" s="174"/>
      <c r="AI86" s="179" t="str">
        <f>TRIM(CLEAN(大表[[#This Row],[舉例：陳大文]]))&amp;大表[[#This Row],[例：108]]</f>
        <v/>
      </c>
    </row>
    <row r="87" spans="2:35" ht="16.2" x14ac:dyDescent="0.3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93"/>
      <c r="M87" s="28">
        <v>71</v>
      </c>
      <c r="N87" s="28" t="str">
        <f>IF(大表[[#This Row],[有效 / 無效]]="有效",大表[[#This Row],[序]],"")</f>
        <v/>
      </c>
      <c r="O87" s="28" t="str">
        <f t="shared" si="7"/>
        <v>紀念品</v>
      </c>
      <c r="P87" s="84">
        <f t="shared" ca="1" si="8"/>
        <v>46322</v>
      </c>
      <c r="Q87" s="28">
        <f t="shared" si="9"/>
        <v>0</v>
      </c>
      <c r="R87" s="28">
        <f t="shared" si="10"/>
        <v>0</v>
      </c>
      <c r="S87" s="28">
        <f>IF(COUNTA(大表[[#This Row],[舉例：陳大文]:[例：108]])=2,COUNTIF(大表[名+時數],大表[[#This Row],[名+時數]]),0)</f>
        <v>0</v>
      </c>
      <c r="T87" s="28" t="str">
        <f t="shared" si="11"/>
        <v>Sxxx</v>
      </c>
      <c r="U87" s="28" t="str">
        <f t="shared" si="12"/>
        <v>2526</v>
      </c>
      <c r="V87" s="28" t="str">
        <f t="shared" si="13"/>
        <v/>
      </c>
      <c r="W87" s="34"/>
      <c r="X87" s="35"/>
      <c r="Y87" s="52"/>
      <c r="Z87" s="31"/>
      <c r="AA87" s="31"/>
      <c r="AB87" s="31"/>
      <c r="AC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" s="173"/>
      <c r="AE87" s="174"/>
      <c r="AF87" s="174"/>
      <c r="AG87" s="174"/>
      <c r="AH87" s="174"/>
      <c r="AI87" s="179" t="str">
        <f>TRIM(CLEAN(大表[[#This Row],[舉例：陳大文]]))&amp;大表[[#This Row],[例：108]]</f>
        <v/>
      </c>
    </row>
    <row r="88" spans="2:35" ht="16.2" x14ac:dyDescent="0.3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93"/>
      <c r="M88" s="28">
        <v>72</v>
      </c>
      <c r="N88" s="28" t="str">
        <f>IF(大表[[#This Row],[有效 / 無效]]="有效",大表[[#This Row],[序]],"")</f>
        <v/>
      </c>
      <c r="O88" s="28" t="str">
        <f t="shared" si="7"/>
        <v>紀念品</v>
      </c>
      <c r="P88" s="84">
        <f t="shared" ca="1" si="8"/>
        <v>46322</v>
      </c>
      <c r="Q88" s="28">
        <f t="shared" si="9"/>
        <v>0</v>
      </c>
      <c r="R88" s="28">
        <f t="shared" si="10"/>
        <v>0</v>
      </c>
      <c r="S88" s="28">
        <f>IF(COUNTA(大表[[#This Row],[舉例：陳大文]:[例：108]])=2,COUNTIF(大表[名+時數],大表[[#This Row],[名+時數]]),0)</f>
        <v>0</v>
      </c>
      <c r="T88" s="28" t="str">
        <f t="shared" si="11"/>
        <v>Sxxx</v>
      </c>
      <c r="U88" s="28" t="str">
        <f t="shared" si="12"/>
        <v>2526</v>
      </c>
      <c r="V88" s="28" t="str">
        <f t="shared" si="13"/>
        <v/>
      </c>
      <c r="W88" s="34"/>
      <c r="X88" s="35"/>
      <c r="Y88" s="52"/>
      <c r="Z88" s="31"/>
      <c r="AA88" s="31"/>
      <c r="AB88" s="31"/>
      <c r="AC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" s="173"/>
      <c r="AE88" s="174"/>
      <c r="AF88" s="174"/>
      <c r="AG88" s="174"/>
      <c r="AH88" s="174"/>
      <c r="AI88" s="179" t="str">
        <f>TRIM(CLEAN(大表[[#This Row],[舉例：陳大文]]))&amp;大表[[#This Row],[例：108]]</f>
        <v/>
      </c>
    </row>
    <row r="89" spans="2:35" ht="16.2" x14ac:dyDescent="0.3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93"/>
      <c r="M89" s="28">
        <v>73</v>
      </c>
      <c r="N89" s="28" t="str">
        <f>IF(大表[[#This Row],[有效 / 無效]]="有效",大表[[#This Row],[序]],"")</f>
        <v/>
      </c>
      <c r="O89" s="28" t="str">
        <f t="shared" si="7"/>
        <v>紀念品</v>
      </c>
      <c r="P89" s="84">
        <f t="shared" ca="1" si="8"/>
        <v>46322</v>
      </c>
      <c r="Q89" s="28">
        <f t="shared" si="9"/>
        <v>0</v>
      </c>
      <c r="R89" s="28">
        <f t="shared" si="10"/>
        <v>0</v>
      </c>
      <c r="S89" s="28">
        <f>IF(COUNTA(大表[[#This Row],[舉例：陳大文]:[例：108]])=2,COUNTIF(大表[名+時數],大表[[#This Row],[名+時數]]),0)</f>
        <v>0</v>
      </c>
      <c r="T89" s="28" t="str">
        <f t="shared" si="11"/>
        <v>Sxxx</v>
      </c>
      <c r="U89" s="28" t="str">
        <f t="shared" si="12"/>
        <v>2526</v>
      </c>
      <c r="V89" s="28" t="str">
        <f t="shared" si="13"/>
        <v/>
      </c>
      <c r="W89" s="34"/>
      <c r="X89" s="35"/>
      <c r="Y89" s="52"/>
      <c r="Z89" s="31"/>
      <c r="AA89" s="31"/>
      <c r="AB89" s="31"/>
      <c r="AC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" s="173"/>
      <c r="AE89" s="174"/>
      <c r="AF89" s="174"/>
      <c r="AG89" s="174"/>
      <c r="AH89" s="174"/>
      <c r="AI89" s="179" t="str">
        <f>TRIM(CLEAN(大表[[#This Row],[舉例：陳大文]]))&amp;大表[[#This Row],[例：108]]</f>
        <v/>
      </c>
    </row>
    <row r="90" spans="2:35" ht="16.2" x14ac:dyDescent="0.3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93"/>
      <c r="M90" s="28">
        <v>74</v>
      </c>
      <c r="N90" s="28" t="str">
        <f>IF(大表[[#This Row],[有效 / 無效]]="有效",大表[[#This Row],[序]],"")</f>
        <v/>
      </c>
      <c r="O90" s="28" t="str">
        <f t="shared" si="7"/>
        <v>紀念品</v>
      </c>
      <c r="P90" s="84">
        <f t="shared" ca="1" si="8"/>
        <v>46322</v>
      </c>
      <c r="Q90" s="28">
        <f t="shared" si="9"/>
        <v>0</v>
      </c>
      <c r="R90" s="28">
        <f t="shared" si="10"/>
        <v>0</v>
      </c>
      <c r="S90" s="28">
        <f>IF(COUNTA(大表[[#This Row],[舉例：陳大文]:[例：108]])=2,COUNTIF(大表[名+時數],大表[[#This Row],[名+時數]]),0)</f>
        <v>0</v>
      </c>
      <c r="T90" s="28" t="str">
        <f t="shared" si="11"/>
        <v>Sxxx</v>
      </c>
      <c r="U90" s="28" t="str">
        <f t="shared" si="12"/>
        <v>2526</v>
      </c>
      <c r="V90" s="28" t="str">
        <f t="shared" si="13"/>
        <v/>
      </c>
      <c r="W90" s="34"/>
      <c r="X90" s="35"/>
      <c r="Y90" s="52"/>
      <c r="Z90" s="31"/>
      <c r="AA90" s="31"/>
      <c r="AB90" s="31"/>
      <c r="AC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" s="173"/>
      <c r="AE90" s="174"/>
      <c r="AF90" s="174"/>
      <c r="AG90" s="174"/>
      <c r="AH90" s="174"/>
      <c r="AI90" s="179" t="str">
        <f>TRIM(CLEAN(大表[[#This Row],[舉例：陳大文]]))&amp;大表[[#This Row],[例：108]]</f>
        <v/>
      </c>
    </row>
    <row r="91" spans="2:35" ht="16.2" x14ac:dyDescent="0.3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93"/>
      <c r="M91" s="28">
        <v>75</v>
      </c>
      <c r="N91" s="28" t="str">
        <f>IF(大表[[#This Row],[有效 / 無效]]="有效",大表[[#This Row],[序]],"")</f>
        <v/>
      </c>
      <c r="O91" s="28" t="str">
        <f t="shared" si="7"/>
        <v>紀念品</v>
      </c>
      <c r="P91" s="84">
        <f t="shared" ca="1" si="8"/>
        <v>46322</v>
      </c>
      <c r="Q91" s="28">
        <f t="shared" si="9"/>
        <v>0</v>
      </c>
      <c r="R91" s="28">
        <f t="shared" si="10"/>
        <v>0</v>
      </c>
      <c r="S91" s="28">
        <f>IF(COUNTA(大表[[#This Row],[舉例：陳大文]:[例：108]])=2,COUNTIF(大表[名+時數],大表[[#This Row],[名+時數]]),0)</f>
        <v>0</v>
      </c>
      <c r="T91" s="28" t="str">
        <f t="shared" si="11"/>
        <v>Sxxx</v>
      </c>
      <c r="U91" s="28" t="str">
        <f t="shared" si="12"/>
        <v>2526</v>
      </c>
      <c r="V91" s="28" t="str">
        <f t="shared" si="13"/>
        <v/>
      </c>
      <c r="W91" s="34"/>
      <c r="X91" s="35"/>
      <c r="Y91" s="52"/>
      <c r="Z91" s="31"/>
      <c r="AA91" s="31"/>
      <c r="AB91" s="31"/>
      <c r="AC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" s="173"/>
      <c r="AE91" s="174"/>
      <c r="AF91" s="174"/>
      <c r="AG91" s="174"/>
      <c r="AH91" s="174"/>
      <c r="AI91" s="179" t="str">
        <f>TRIM(CLEAN(大表[[#This Row],[舉例：陳大文]]))&amp;大表[[#This Row],[例：108]]</f>
        <v/>
      </c>
    </row>
    <row r="92" spans="2:35" ht="16.2" x14ac:dyDescent="0.3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93"/>
      <c r="M92" s="28">
        <v>76</v>
      </c>
      <c r="N92" s="28" t="str">
        <f>IF(大表[[#This Row],[有效 / 無效]]="有效",大表[[#This Row],[序]],"")</f>
        <v/>
      </c>
      <c r="O92" s="28" t="str">
        <f t="shared" si="7"/>
        <v>紀念品</v>
      </c>
      <c r="P92" s="84">
        <f t="shared" ca="1" si="8"/>
        <v>46322</v>
      </c>
      <c r="Q92" s="28">
        <f t="shared" si="9"/>
        <v>0</v>
      </c>
      <c r="R92" s="28">
        <f t="shared" si="10"/>
        <v>0</v>
      </c>
      <c r="S92" s="28">
        <f>IF(COUNTA(大表[[#This Row],[舉例：陳大文]:[例：108]])=2,COUNTIF(大表[名+時數],大表[[#This Row],[名+時數]]),0)</f>
        <v>0</v>
      </c>
      <c r="T92" s="28" t="str">
        <f t="shared" si="11"/>
        <v>Sxxx</v>
      </c>
      <c r="U92" s="28" t="str">
        <f t="shared" si="12"/>
        <v>2526</v>
      </c>
      <c r="V92" s="28" t="str">
        <f t="shared" si="13"/>
        <v/>
      </c>
      <c r="W92" s="34"/>
      <c r="X92" s="35"/>
      <c r="Y92" s="52"/>
      <c r="Z92" s="31"/>
      <c r="AA92" s="31"/>
      <c r="AB92" s="31"/>
      <c r="AC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" s="173"/>
      <c r="AE92" s="174"/>
      <c r="AF92" s="174"/>
      <c r="AG92" s="174"/>
      <c r="AH92" s="174"/>
      <c r="AI92" s="179" t="str">
        <f>TRIM(CLEAN(大表[[#This Row],[舉例：陳大文]]))&amp;大表[[#This Row],[例：108]]</f>
        <v/>
      </c>
    </row>
    <row r="93" spans="2:35" ht="16.2" x14ac:dyDescent="0.3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93"/>
      <c r="M93" s="28">
        <v>77</v>
      </c>
      <c r="N93" s="28" t="str">
        <f>IF(大表[[#This Row],[有效 / 無效]]="有效",大表[[#This Row],[序]],"")</f>
        <v/>
      </c>
      <c r="O93" s="28" t="str">
        <f t="shared" si="7"/>
        <v>紀念品</v>
      </c>
      <c r="P93" s="84">
        <f t="shared" ca="1" si="8"/>
        <v>46322</v>
      </c>
      <c r="Q93" s="28">
        <f t="shared" si="9"/>
        <v>0</v>
      </c>
      <c r="R93" s="28">
        <f t="shared" si="10"/>
        <v>0</v>
      </c>
      <c r="S93" s="28">
        <f>IF(COUNTA(大表[[#This Row],[舉例：陳大文]:[例：108]])=2,COUNTIF(大表[名+時數],大表[[#This Row],[名+時數]]),0)</f>
        <v>0</v>
      </c>
      <c r="T93" s="28" t="str">
        <f t="shared" si="11"/>
        <v>Sxxx</v>
      </c>
      <c r="U93" s="28" t="str">
        <f t="shared" si="12"/>
        <v>2526</v>
      </c>
      <c r="V93" s="28" t="str">
        <f t="shared" si="13"/>
        <v/>
      </c>
      <c r="W93" s="34"/>
      <c r="X93" s="35"/>
      <c r="Y93" s="52"/>
      <c r="Z93" s="31"/>
      <c r="AA93" s="31"/>
      <c r="AB93" s="31"/>
      <c r="AC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" s="173"/>
      <c r="AE93" s="174"/>
      <c r="AF93" s="174"/>
      <c r="AG93" s="174"/>
      <c r="AH93" s="174"/>
      <c r="AI93" s="179" t="str">
        <f>TRIM(CLEAN(大表[[#This Row],[舉例：陳大文]]))&amp;大表[[#This Row],[例：108]]</f>
        <v/>
      </c>
    </row>
    <row r="94" spans="2:35" ht="16.2" x14ac:dyDescent="0.3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93"/>
      <c r="M94" s="28">
        <v>78</v>
      </c>
      <c r="N94" s="28" t="str">
        <f>IF(大表[[#This Row],[有效 / 無效]]="有效",大表[[#This Row],[序]],"")</f>
        <v/>
      </c>
      <c r="O94" s="28" t="str">
        <f t="shared" si="7"/>
        <v>紀念品</v>
      </c>
      <c r="P94" s="84">
        <f t="shared" ca="1" si="8"/>
        <v>46322</v>
      </c>
      <c r="Q94" s="28">
        <f t="shared" si="9"/>
        <v>0</v>
      </c>
      <c r="R94" s="28">
        <f t="shared" si="10"/>
        <v>0</v>
      </c>
      <c r="S94" s="28">
        <f>IF(COUNTA(大表[[#This Row],[舉例：陳大文]:[例：108]])=2,COUNTIF(大表[名+時數],大表[[#This Row],[名+時數]]),0)</f>
        <v>0</v>
      </c>
      <c r="T94" s="28" t="str">
        <f t="shared" si="11"/>
        <v>Sxxx</v>
      </c>
      <c r="U94" s="28" t="str">
        <f t="shared" si="12"/>
        <v>2526</v>
      </c>
      <c r="V94" s="28" t="str">
        <f t="shared" si="13"/>
        <v/>
      </c>
      <c r="W94" s="34"/>
      <c r="X94" s="35"/>
      <c r="Y94" s="52"/>
      <c r="Z94" s="31"/>
      <c r="AA94" s="31"/>
      <c r="AB94" s="31"/>
      <c r="AC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" s="173"/>
      <c r="AE94" s="174"/>
      <c r="AF94" s="174"/>
      <c r="AG94" s="174"/>
      <c r="AH94" s="174"/>
      <c r="AI94" s="179" t="str">
        <f>TRIM(CLEAN(大表[[#This Row],[舉例：陳大文]]))&amp;大表[[#This Row],[例：108]]</f>
        <v/>
      </c>
    </row>
    <row r="95" spans="2:35" ht="16.2" x14ac:dyDescent="0.3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93"/>
      <c r="M95" s="28">
        <v>79</v>
      </c>
      <c r="N95" s="28" t="str">
        <f>IF(大表[[#This Row],[有效 / 無效]]="有效",大表[[#This Row],[序]],"")</f>
        <v/>
      </c>
      <c r="O95" s="28" t="str">
        <f t="shared" si="7"/>
        <v>紀念品</v>
      </c>
      <c r="P95" s="84">
        <f t="shared" ca="1" si="8"/>
        <v>46322</v>
      </c>
      <c r="Q95" s="28">
        <f t="shared" si="9"/>
        <v>0</v>
      </c>
      <c r="R95" s="28">
        <f t="shared" si="10"/>
        <v>0</v>
      </c>
      <c r="S95" s="28">
        <f>IF(COUNTA(大表[[#This Row],[舉例：陳大文]:[例：108]])=2,COUNTIF(大表[名+時數],大表[[#This Row],[名+時數]]),0)</f>
        <v>0</v>
      </c>
      <c r="T95" s="28" t="str">
        <f t="shared" si="11"/>
        <v>Sxxx</v>
      </c>
      <c r="U95" s="28" t="str">
        <f t="shared" si="12"/>
        <v>2526</v>
      </c>
      <c r="V95" s="28" t="str">
        <f t="shared" si="13"/>
        <v/>
      </c>
      <c r="W95" s="34"/>
      <c r="X95" s="35"/>
      <c r="Y95" s="52"/>
      <c r="Z95" s="31"/>
      <c r="AA95" s="31"/>
      <c r="AB95" s="31"/>
      <c r="AC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" s="173"/>
      <c r="AE95" s="174"/>
      <c r="AF95" s="174"/>
      <c r="AG95" s="174"/>
      <c r="AH95" s="174"/>
      <c r="AI95" s="179" t="str">
        <f>TRIM(CLEAN(大表[[#This Row],[舉例：陳大文]]))&amp;大表[[#This Row],[例：108]]</f>
        <v/>
      </c>
    </row>
    <row r="96" spans="2:35" ht="16.2" x14ac:dyDescent="0.3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93"/>
      <c r="M96" s="28">
        <v>80</v>
      </c>
      <c r="N96" s="28" t="str">
        <f>IF(大表[[#This Row],[有效 / 無效]]="有效",大表[[#This Row],[序]],"")</f>
        <v/>
      </c>
      <c r="O96" s="28" t="str">
        <f t="shared" si="7"/>
        <v>紀念品</v>
      </c>
      <c r="P96" s="84">
        <f t="shared" ca="1" si="8"/>
        <v>46322</v>
      </c>
      <c r="Q96" s="28">
        <f t="shared" si="9"/>
        <v>0</v>
      </c>
      <c r="R96" s="28">
        <f t="shared" si="10"/>
        <v>0</v>
      </c>
      <c r="S96" s="28">
        <f>IF(COUNTA(大表[[#This Row],[舉例：陳大文]:[例：108]])=2,COUNTIF(大表[名+時數],大表[[#This Row],[名+時數]]),0)</f>
        <v>0</v>
      </c>
      <c r="T96" s="28" t="str">
        <f t="shared" si="11"/>
        <v>Sxxx</v>
      </c>
      <c r="U96" s="28" t="str">
        <f t="shared" si="12"/>
        <v>2526</v>
      </c>
      <c r="V96" s="28" t="str">
        <f t="shared" si="13"/>
        <v/>
      </c>
      <c r="W96" s="34"/>
      <c r="X96" s="35"/>
      <c r="Y96" s="52"/>
      <c r="Z96" s="31"/>
      <c r="AA96" s="31"/>
      <c r="AB96" s="31"/>
      <c r="AC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" s="173"/>
      <c r="AE96" s="174"/>
      <c r="AF96" s="174"/>
      <c r="AG96" s="174"/>
      <c r="AH96" s="174"/>
      <c r="AI96" s="179" t="str">
        <f>TRIM(CLEAN(大表[[#This Row],[舉例：陳大文]]))&amp;大表[[#This Row],[例：108]]</f>
        <v/>
      </c>
    </row>
    <row r="97" spans="2:35" ht="16.2" x14ac:dyDescent="0.3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93"/>
      <c r="M97" s="28">
        <v>81</v>
      </c>
      <c r="N97" s="28" t="str">
        <f>IF(大表[[#This Row],[有效 / 無效]]="有效",大表[[#This Row],[序]],"")</f>
        <v/>
      </c>
      <c r="O97" s="28" t="str">
        <f t="shared" si="7"/>
        <v>紀念品</v>
      </c>
      <c r="P97" s="84">
        <f t="shared" ca="1" si="8"/>
        <v>46322</v>
      </c>
      <c r="Q97" s="28">
        <f t="shared" si="9"/>
        <v>0</v>
      </c>
      <c r="R97" s="28">
        <f t="shared" si="10"/>
        <v>0</v>
      </c>
      <c r="S97" s="28">
        <f>IF(COUNTA(大表[[#This Row],[舉例：陳大文]:[例：108]])=2,COUNTIF(大表[名+時數],大表[[#This Row],[名+時數]]),0)</f>
        <v>0</v>
      </c>
      <c r="T97" s="28" t="str">
        <f t="shared" si="11"/>
        <v>Sxxx</v>
      </c>
      <c r="U97" s="28" t="str">
        <f t="shared" si="12"/>
        <v>2526</v>
      </c>
      <c r="V97" s="28" t="str">
        <f t="shared" si="13"/>
        <v/>
      </c>
      <c r="W97" s="34"/>
      <c r="X97" s="35"/>
      <c r="Y97" s="52"/>
      <c r="Z97" s="31"/>
      <c r="AA97" s="31"/>
      <c r="AB97" s="31"/>
      <c r="AC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" s="173"/>
      <c r="AE97" s="174"/>
      <c r="AF97" s="174"/>
      <c r="AG97" s="174"/>
      <c r="AH97" s="174"/>
      <c r="AI97" s="179" t="str">
        <f>TRIM(CLEAN(大表[[#This Row],[舉例：陳大文]]))&amp;大表[[#This Row],[例：108]]</f>
        <v/>
      </c>
    </row>
    <row r="98" spans="2:35" ht="16.2" x14ac:dyDescent="0.3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93"/>
      <c r="M98" s="28">
        <v>82</v>
      </c>
      <c r="N98" s="28" t="str">
        <f>IF(大表[[#This Row],[有效 / 無效]]="有效",大表[[#This Row],[序]],"")</f>
        <v/>
      </c>
      <c r="O98" s="28" t="str">
        <f t="shared" si="7"/>
        <v>紀念品</v>
      </c>
      <c r="P98" s="84">
        <f t="shared" ca="1" si="8"/>
        <v>46322</v>
      </c>
      <c r="Q98" s="28">
        <f t="shared" si="9"/>
        <v>0</v>
      </c>
      <c r="R98" s="28">
        <f t="shared" si="10"/>
        <v>0</v>
      </c>
      <c r="S98" s="28">
        <f>IF(COUNTA(大表[[#This Row],[舉例：陳大文]:[例：108]])=2,COUNTIF(大表[名+時數],大表[[#This Row],[名+時數]]),0)</f>
        <v>0</v>
      </c>
      <c r="T98" s="28" t="str">
        <f t="shared" si="11"/>
        <v>Sxxx</v>
      </c>
      <c r="U98" s="28" t="str">
        <f t="shared" si="12"/>
        <v>2526</v>
      </c>
      <c r="V98" s="28" t="str">
        <f t="shared" si="13"/>
        <v/>
      </c>
      <c r="W98" s="34"/>
      <c r="X98" s="35"/>
      <c r="Y98" s="52"/>
      <c r="Z98" s="31"/>
      <c r="AA98" s="31"/>
      <c r="AB98" s="31"/>
      <c r="AC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" s="173"/>
      <c r="AE98" s="174"/>
      <c r="AF98" s="174"/>
      <c r="AG98" s="174"/>
      <c r="AH98" s="174"/>
      <c r="AI98" s="179" t="str">
        <f>TRIM(CLEAN(大表[[#This Row],[舉例：陳大文]]))&amp;大表[[#This Row],[例：108]]</f>
        <v/>
      </c>
    </row>
    <row r="99" spans="2:35" ht="16.2" x14ac:dyDescent="0.3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93"/>
      <c r="M99" s="28">
        <v>83</v>
      </c>
      <c r="N99" s="28" t="str">
        <f>IF(大表[[#This Row],[有效 / 無效]]="有效",大表[[#This Row],[序]],"")</f>
        <v/>
      </c>
      <c r="O99" s="28" t="str">
        <f t="shared" si="7"/>
        <v>紀念品</v>
      </c>
      <c r="P99" s="84">
        <f t="shared" ca="1" si="8"/>
        <v>46322</v>
      </c>
      <c r="Q99" s="28">
        <f t="shared" si="9"/>
        <v>0</v>
      </c>
      <c r="R99" s="28">
        <f t="shared" si="10"/>
        <v>0</v>
      </c>
      <c r="S99" s="28">
        <f>IF(COUNTA(大表[[#This Row],[舉例：陳大文]:[例：108]])=2,COUNTIF(大表[名+時數],大表[[#This Row],[名+時數]]),0)</f>
        <v>0</v>
      </c>
      <c r="T99" s="28" t="str">
        <f t="shared" si="11"/>
        <v>Sxxx</v>
      </c>
      <c r="U99" s="28" t="str">
        <f t="shared" si="12"/>
        <v>2526</v>
      </c>
      <c r="V99" s="28" t="str">
        <f t="shared" si="13"/>
        <v/>
      </c>
      <c r="W99" s="34"/>
      <c r="X99" s="35"/>
      <c r="Y99" s="52"/>
      <c r="Z99" s="31"/>
      <c r="AA99" s="31"/>
      <c r="AB99" s="31"/>
      <c r="AC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" s="173"/>
      <c r="AE99" s="174"/>
      <c r="AF99" s="174"/>
      <c r="AG99" s="174"/>
      <c r="AH99" s="174"/>
      <c r="AI99" s="179" t="str">
        <f>TRIM(CLEAN(大表[[#This Row],[舉例：陳大文]]))&amp;大表[[#This Row],[例：108]]</f>
        <v/>
      </c>
    </row>
    <row r="100" spans="2:35" ht="16.2" x14ac:dyDescent="0.3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93"/>
      <c r="M100" s="28">
        <v>84</v>
      </c>
      <c r="N100" s="28" t="str">
        <f>IF(大表[[#This Row],[有效 / 無效]]="有效",大表[[#This Row],[序]],"")</f>
        <v/>
      </c>
      <c r="O100" s="28" t="str">
        <f t="shared" si="7"/>
        <v>紀念品</v>
      </c>
      <c r="P100" s="84">
        <f t="shared" ca="1" si="8"/>
        <v>46322</v>
      </c>
      <c r="Q100" s="28">
        <f t="shared" si="9"/>
        <v>0</v>
      </c>
      <c r="R100" s="28">
        <f t="shared" si="10"/>
        <v>0</v>
      </c>
      <c r="S100" s="28">
        <f>IF(COUNTA(大表[[#This Row],[舉例：陳大文]:[例：108]])=2,COUNTIF(大表[名+時數],大表[[#This Row],[名+時數]]),0)</f>
        <v>0</v>
      </c>
      <c r="T100" s="28" t="str">
        <f t="shared" si="11"/>
        <v>Sxxx</v>
      </c>
      <c r="U100" s="28" t="str">
        <f t="shared" si="12"/>
        <v>2526</v>
      </c>
      <c r="V100" s="28" t="str">
        <f t="shared" si="13"/>
        <v/>
      </c>
      <c r="W100" s="34"/>
      <c r="X100" s="35"/>
      <c r="Y100" s="52"/>
      <c r="Z100" s="31"/>
      <c r="AA100" s="31"/>
      <c r="AB100" s="31"/>
      <c r="AC1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" s="173"/>
      <c r="AE100" s="174"/>
      <c r="AF100" s="174"/>
      <c r="AG100" s="174"/>
      <c r="AH100" s="174"/>
      <c r="AI100" s="179" t="str">
        <f>TRIM(CLEAN(大表[[#This Row],[舉例：陳大文]]))&amp;大表[[#This Row],[例：108]]</f>
        <v/>
      </c>
    </row>
    <row r="101" spans="2:35" ht="16.2" x14ac:dyDescent="0.3"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93"/>
      <c r="M101" s="28">
        <v>85</v>
      </c>
      <c r="N101" s="28" t="str">
        <f>IF(大表[[#This Row],[有效 / 無效]]="有效",大表[[#This Row],[序]],"")</f>
        <v/>
      </c>
      <c r="O101" s="28" t="str">
        <f t="shared" si="7"/>
        <v>紀念品</v>
      </c>
      <c r="P101" s="84">
        <f t="shared" ca="1" si="8"/>
        <v>46322</v>
      </c>
      <c r="Q101" s="28">
        <f t="shared" si="9"/>
        <v>0</v>
      </c>
      <c r="R101" s="28">
        <f t="shared" si="10"/>
        <v>0</v>
      </c>
      <c r="S101" s="28">
        <f>IF(COUNTA(大表[[#This Row],[舉例：陳大文]:[例：108]])=2,COUNTIF(大表[名+時數],大表[[#This Row],[名+時數]]),0)</f>
        <v>0</v>
      </c>
      <c r="T101" s="28" t="str">
        <f t="shared" si="11"/>
        <v>Sxxx</v>
      </c>
      <c r="U101" s="28" t="str">
        <f t="shared" si="12"/>
        <v>2526</v>
      </c>
      <c r="V101" s="28" t="str">
        <f t="shared" si="13"/>
        <v/>
      </c>
      <c r="W101" s="34"/>
      <c r="X101" s="35"/>
      <c r="Y101" s="52"/>
      <c r="Z101" s="31"/>
      <c r="AA101" s="31"/>
      <c r="AB101" s="31"/>
      <c r="AC1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" s="173"/>
      <c r="AE101" s="174"/>
      <c r="AF101" s="174"/>
      <c r="AG101" s="174"/>
      <c r="AH101" s="174"/>
      <c r="AI101" s="179" t="str">
        <f>TRIM(CLEAN(大表[[#This Row],[舉例：陳大文]]))&amp;大表[[#This Row],[例：108]]</f>
        <v/>
      </c>
    </row>
    <row r="102" spans="2:35" ht="16.2" x14ac:dyDescent="0.3"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93"/>
      <c r="M102" s="28">
        <v>86</v>
      </c>
      <c r="N102" s="28" t="str">
        <f>IF(大表[[#This Row],[有效 / 無效]]="有效",大表[[#This Row],[序]],"")</f>
        <v/>
      </c>
      <c r="O102" s="28" t="str">
        <f t="shared" si="7"/>
        <v>紀念品</v>
      </c>
      <c r="P102" s="84">
        <f t="shared" ca="1" si="8"/>
        <v>46322</v>
      </c>
      <c r="Q102" s="28">
        <f t="shared" si="9"/>
        <v>0</v>
      </c>
      <c r="R102" s="28">
        <f t="shared" si="10"/>
        <v>0</v>
      </c>
      <c r="S102" s="28">
        <f>IF(COUNTA(大表[[#This Row],[舉例：陳大文]:[例：108]])=2,COUNTIF(大表[名+時數],大表[[#This Row],[名+時數]]),0)</f>
        <v>0</v>
      </c>
      <c r="T102" s="28" t="str">
        <f t="shared" si="11"/>
        <v>Sxxx</v>
      </c>
      <c r="U102" s="28" t="str">
        <f t="shared" si="12"/>
        <v>2526</v>
      </c>
      <c r="V102" s="28" t="str">
        <f t="shared" si="13"/>
        <v/>
      </c>
      <c r="W102" s="34"/>
      <c r="X102" s="35"/>
      <c r="Y102" s="52"/>
      <c r="Z102" s="31"/>
      <c r="AA102" s="31"/>
      <c r="AB102" s="31"/>
      <c r="AC1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2" s="173"/>
      <c r="AE102" s="174"/>
      <c r="AF102" s="174"/>
      <c r="AG102" s="174"/>
      <c r="AH102" s="174"/>
      <c r="AI102" s="179" t="str">
        <f>TRIM(CLEAN(大表[[#This Row],[舉例：陳大文]]))&amp;大表[[#This Row],[例：108]]</f>
        <v/>
      </c>
    </row>
    <row r="103" spans="2:35" ht="16.2" x14ac:dyDescent="0.3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93"/>
      <c r="M103" s="28">
        <v>87</v>
      </c>
      <c r="N103" s="28" t="str">
        <f>IF(大表[[#This Row],[有效 / 無效]]="有效",大表[[#This Row],[序]],"")</f>
        <v/>
      </c>
      <c r="O103" s="28" t="str">
        <f t="shared" si="7"/>
        <v>紀念品</v>
      </c>
      <c r="P103" s="84">
        <f t="shared" ca="1" si="8"/>
        <v>46322</v>
      </c>
      <c r="Q103" s="28">
        <f t="shared" si="9"/>
        <v>0</v>
      </c>
      <c r="R103" s="28">
        <f t="shared" si="10"/>
        <v>0</v>
      </c>
      <c r="S103" s="28">
        <f>IF(COUNTA(大表[[#This Row],[舉例：陳大文]:[例：108]])=2,COUNTIF(大表[名+時數],大表[[#This Row],[名+時數]]),0)</f>
        <v>0</v>
      </c>
      <c r="T103" s="28" t="str">
        <f t="shared" si="11"/>
        <v>Sxxx</v>
      </c>
      <c r="U103" s="28" t="str">
        <f t="shared" si="12"/>
        <v>2526</v>
      </c>
      <c r="V103" s="28" t="str">
        <f t="shared" si="13"/>
        <v/>
      </c>
      <c r="W103" s="34"/>
      <c r="X103" s="35"/>
      <c r="Y103" s="52"/>
      <c r="Z103" s="31"/>
      <c r="AA103" s="31"/>
      <c r="AB103" s="31"/>
      <c r="AC1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3" s="173"/>
      <c r="AE103" s="174"/>
      <c r="AF103" s="174"/>
      <c r="AG103" s="174"/>
      <c r="AH103" s="174"/>
      <c r="AI103" s="179" t="str">
        <f>TRIM(CLEAN(大表[[#This Row],[舉例：陳大文]]))&amp;大表[[#This Row],[例：108]]</f>
        <v/>
      </c>
    </row>
    <row r="104" spans="2:35" ht="16.2" x14ac:dyDescent="0.3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93"/>
      <c r="M104" s="28">
        <v>88</v>
      </c>
      <c r="N104" s="28" t="str">
        <f>IF(大表[[#This Row],[有效 / 無效]]="有效",大表[[#This Row],[序]],"")</f>
        <v/>
      </c>
      <c r="O104" s="28" t="str">
        <f t="shared" si="7"/>
        <v>紀念品</v>
      </c>
      <c r="P104" s="84">
        <f t="shared" ca="1" si="8"/>
        <v>46322</v>
      </c>
      <c r="Q104" s="28">
        <f t="shared" si="9"/>
        <v>0</v>
      </c>
      <c r="R104" s="28">
        <f t="shared" si="10"/>
        <v>0</v>
      </c>
      <c r="S104" s="28">
        <f>IF(COUNTA(大表[[#This Row],[舉例：陳大文]:[例：108]])=2,COUNTIF(大表[名+時數],大表[[#This Row],[名+時數]]),0)</f>
        <v>0</v>
      </c>
      <c r="T104" s="28" t="str">
        <f t="shared" si="11"/>
        <v>Sxxx</v>
      </c>
      <c r="U104" s="28" t="str">
        <f t="shared" si="12"/>
        <v>2526</v>
      </c>
      <c r="V104" s="28" t="str">
        <f t="shared" si="13"/>
        <v/>
      </c>
      <c r="W104" s="34"/>
      <c r="X104" s="35"/>
      <c r="Y104" s="52"/>
      <c r="Z104" s="31"/>
      <c r="AA104" s="31"/>
      <c r="AB104" s="31"/>
      <c r="AC1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4" s="173"/>
      <c r="AE104" s="174"/>
      <c r="AF104" s="174"/>
      <c r="AG104" s="174"/>
      <c r="AH104" s="174"/>
      <c r="AI104" s="179" t="str">
        <f>TRIM(CLEAN(大表[[#This Row],[舉例：陳大文]]))&amp;大表[[#This Row],[例：108]]</f>
        <v/>
      </c>
    </row>
    <row r="105" spans="2:35" ht="16.2" x14ac:dyDescent="0.3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93"/>
      <c r="M105" s="28">
        <v>89</v>
      </c>
      <c r="N105" s="28" t="str">
        <f>IF(大表[[#This Row],[有效 / 無效]]="有效",大表[[#This Row],[序]],"")</f>
        <v/>
      </c>
      <c r="O105" s="28" t="str">
        <f t="shared" si="7"/>
        <v>紀念品</v>
      </c>
      <c r="P105" s="84">
        <f t="shared" ca="1" si="8"/>
        <v>46322</v>
      </c>
      <c r="Q105" s="28">
        <f t="shared" si="9"/>
        <v>0</v>
      </c>
      <c r="R105" s="28">
        <f t="shared" si="10"/>
        <v>0</v>
      </c>
      <c r="S105" s="28">
        <f>IF(COUNTA(大表[[#This Row],[舉例：陳大文]:[例：108]])=2,COUNTIF(大表[名+時數],大表[[#This Row],[名+時數]]),0)</f>
        <v>0</v>
      </c>
      <c r="T105" s="28" t="str">
        <f t="shared" si="11"/>
        <v>Sxxx</v>
      </c>
      <c r="U105" s="28" t="str">
        <f t="shared" si="12"/>
        <v>2526</v>
      </c>
      <c r="V105" s="28" t="str">
        <f t="shared" si="13"/>
        <v/>
      </c>
      <c r="W105" s="34"/>
      <c r="X105" s="35"/>
      <c r="Y105" s="52"/>
      <c r="Z105" s="31"/>
      <c r="AA105" s="31"/>
      <c r="AB105" s="31"/>
      <c r="AC1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5" s="173"/>
      <c r="AE105" s="174"/>
      <c r="AF105" s="174"/>
      <c r="AG105" s="174"/>
      <c r="AH105" s="174"/>
      <c r="AI105" s="179" t="str">
        <f>TRIM(CLEAN(大表[[#This Row],[舉例：陳大文]]))&amp;大表[[#This Row],[例：108]]</f>
        <v/>
      </c>
    </row>
    <row r="106" spans="2:35" ht="16.2" x14ac:dyDescent="0.3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93"/>
      <c r="M106" s="28">
        <v>90</v>
      </c>
      <c r="N106" s="28" t="str">
        <f>IF(大表[[#This Row],[有效 / 無效]]="有效",大表[[#This Row],[序]],"")</f>
        <v/>
      </c>
      <c r="O106" s="28" t="str">
        <f t="shared" si="7"/>
        <v>紀念品</v>
      </c>
      <c r="P106" s="84">
        <f t="shared" ca="1" si="8"/>
        <v>46322</v>
      </c>
      <c r="Q106" s="28">
        <f t="shared" si="9"/>
        <v>0</v>
      </c>
      <c r="R106" s="28">
        <f t="shared" si="10"/>
        <v>0</v>
      </c>
      <c r="S106" s="28">
        <f>IF(COUNTA(大表[[#This Row],[舉例：陳大文]:[例：108]])=2,COUNTIF(大表[名+時數],大表[[#This Row],[名+時數]]),0)</f>
        <v>0</v>
      </c>
      <c r="T106" s="28" t="str">
        <f t="shared" si="11"/>
        <v>Sxxx</v>
      </c>
      <c r="U106" s="28" t="str">
        <f t="shared" si="12"/>
        <v>2526</v>
      </c>
      <c r="V106" s="28" t="str">
        <f t="shared" si="13"/>
        <v/>
      </c>
      <c r="W106" s="34"/>
      <c r="X106" s="35"/>
      <c r="Y106" s="52"/>
      <c r="Z106" s="31"/>
      <c r="AA106" s="31"/>
      <c r="AB106" s="31"/>
      <c r="AC1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6" s="173"/>
      <c r="AE106" s="174"/>
      <c r="AF106" s="174"/>
      <c r="AG106" s="174"/>
      <c r="AH106" s="174"/>
      <c r="AI106" s="179" t="str">
        <f>TRIM(CLEAN(大表[[#This Row],[舉例：陳大文]]))&amp;大表[[#This Row],[例：108]]</f>
        <v/>
      </c>
    </row>
    <row r="107" spans="2:35" ht="16.2" x14ac:dyDescent="0.3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93"/>
      <c r="M107" s="28">
        <v>91</v>
      </c>
      <c r="N107" s="28" t="str">
        <f>IF(大表[[#This Row],[有效 / 無效]]="有效",大表[[#This Row],[序]],"")</f>
        <v/>
      </c>
      <c r="O107" s="28" t="str">
        <f t="shared" si="7"/>
        <v>紀念品</v>
      </c>
      <c r="P107" s="84">
        <f t="shared" ca="1" si="8"/>
        <v>46322</v>
      </c>
      <c r="Q107" s="28">
        <f t="shared" si="9"/>
        <v>0</v>
      </c>
      <c r="R107" s="28">
        <f t="shared" si="10"/>
        <v>0</v>
      </c>
      <c r="S107" s="28">
        <f>IF(COUNTA(大表[[#This Row],[舉例：陳大文]:[例：108]])=2,COUNTIF(大表[名+時數],大表[[#This Row],[名+時數]]),0)</f>
        <v>0</v>
      </c>
      <c r="T107" s="28" t="str">
        <f t="shared" si="11"/>
        <v>Sxxx</v>
      </c>
      <c r="U107" s="28" t="str">
        <f t="shared" si="12"/>
        <v>2526</v>
      </c>
      <c r="V107" s="28" t="str">
        <f t="shared" si="13"/>
        <v/>
      </c>
      <c r="W107" s="34"/>
      <c r="X107" s="35"/>
      <c r="Y107" s="52"/>
      <c r="Z107" s="31"/>
      <c r="AA107" s="31"/>
      <c r="AB107" s="31"/>
      <c r="AC1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7" s="173"/>
      <c r="AE107" s="174"/>
      <c r="AF107" s="174"/>
      <c r="AG107" s="174"/>
      <c r="AH107" s="174"/>
      <c r="AI107" s="179" t="str">
        <f>TRIM(CLEAN(大表[[#This Row],[舉例：陳大文]]))&amp;大表[[#This Row],[例：108]]</f>
        <v/>
      </c>
    </row>
    <row r="108" spans="2:35" ht="16.2" x14ac:dyDescent="0.3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93"/>
      <c r="M108" s="28">
        <v>92</v>
      </c>
      <c r="N108" s="28" t="str">
        <f>IF(大表[[#This Row],[有效 / 無效]]="有效",大表[[#This Row],[序]],"")</f>
        <v/>
      </c>
      <c r="O108" s="28" t="str">
        <f t="shared" si="7"/>
        <v>紀念品</v>
      </c>
      <c r="P108" s="84">
        <f t="shared" ca="1" si="8"/>
        <v>46322</v>
      </c>
      <c r="Q108" s="28">
        <f t="shared" si="9"/>
        <v>0</v>
      </c>
      <c r="R108" s="28">
        <f t="shared" si="10"/>
        <v>0</v>
      </c>
      <c r="S108" s="28">
        <f>IF(COUNTA(大表[[#This Row],[舉例：陳大文]:[例：108]])=2,COUNTIF(大表[名+時數],大表[[#This Row],[名+時數]]),0)</f>
        <v>0</v>
      </c>
      <c r="T108" s="28" t="str">
        <f t="shared" si="11"/>
        <v>Sxxx</v>
      </c>
      <c r="U108" s="28" t="str">
        <f t="shared" si="12"/>
        <v>2526</v>
      </c>
      <c r="V108" s="28" t="str">
        <f t="shared" si="13"/>
        <v/>
      </c>
      <c r="W108" s="34"/>
      <c r="X108" s="35"/>
      <c r="Y108" s="52"/>
      <c r="Z108" s="31"/>
      <c r="AA108" s="31"/>
      <c r="AB108" s="31"/>
      <c r="AC1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8" s="173"/>
      <c r="AE108" s="174"/>
      <c r="AF108" s="174"/>
      <c r="AG108" s="174"/>
      <c r="AH108" s="174"/>
      <c r="AI108" s="179" t="str">
        <f>TRIM(CLEAN(大表[[#This Row],[舉例：陳大文]]))&amp;大表[[#This Row],[例：108]]</f>
        <v/>
      </c>
    </row>
    <row r="109" spans="2:35" ht="16.2" x14ac:dyDescent="0.3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93"/>
      <c r="M109" s="28">
        <v>93</v>
      </c>
      <c r="N109" s="28" t="str">
        <f>IF(大表[[#This Row],[有效 / 無效]]="有效",大表[[#This Row],[序]],"")</f>
        <v/>
      </c>
      <c r="O109" s="28" t="str">
        <f t="shared" si="7"/>
        <v>紀念品</v>
      </c>
      <c r="P109" s="84">
        <f t="shared" ca="1" si="8"/>
        <v>46322</v>
      </c>
      <c r="Q109" s="28">
        <f t="shared" si="9"/>
        <v>0</v>
      </c>
      <c r="R109" s="28">
        <f t="shared" si="10"/>
        <v>0</v>
      </c>
      <c r="S109" s="28">
        <f>IF(COUNTA(大表[[#This Row],[舉例：陳大文]:[例：108]])=2,COUNTIF(大表[名+時數],大表[[#This Row],[名+時數]]),0)</f>
        <v>0</v>
      </c>
      <c r="T109" s="28" t="str">
        <f t="shared" si="11"/>
        <v>Sxxx</v>
      </c>
      <c r="U109" s="28" t="str">
        <f t="shared" si="12"/>
        <v>2526</v>
      </c>
      <c r="V109" s="28" t="str">
        <f t="shared" si="13"/>
        <v/>
      </c>
      <c r="W109" s="34"/>
      <c r="X109" s="35"/>
      <c r="Y109" s="52"/>
      <c r="Z109" s="31"/>
      <c r="AA109" s="31"/>
      <c r="AB109" s="31"/>
      <c r="AC1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9" s="173"/>
      <c r="AE109" s="174"/>
      <c r="AF109" s="174"/>
      <c r="AG109" s="174"/>
      <c r="AH109" s="174"/>
      <c r="AI109" s="179" t="str">
        <f>TRIM(CLEAN(大表[[#This Row],[舉例：陳大文]]))&amp;大表[[#This Row],[例：108]]</f>
        <v/>
      </c>
    </row>
    <row r="110" spans="2:35" ht="16.2" x14ac:dyDescent="0.3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93"/>
      <c r="M110" s="28">
        <v>94</v>
      </c>
      <c r="N110" s="28" t="str">
        <f>IF(大表[[#This Row],[有效 / 無效]]="有效",大表[[#This Row],[序]],"")</f>
        <v/>
      </c>
      <c r="O110" s="28" t="str">
        <f t="shared" si="7"/>
        <v>紀念品</v>
      </c>
      <c r="P110" s="84">
        <f t="shared" ca="1" si="8"/>
        <v>46322</v>
      </c>
      <c r="Q110" s="28">
        <f t="shared" si="9"/>
        <v>0</v>
      </c>
      <c r="R110" s="28">
        <f t="shared" si="10"/>
        <v>0</v>
      </c>
      <c r="S110" s="28">
        <f>IF(COUNTA(大表[[#This Row],[舉例：陳大文]:[例：108]])=2,COUNTIF(大表[名+時數],大表[[#This Row],[名+時數]]),0)</f>
        <v>0</v>
      </c>
      <c r="T110" s="28" t="str">
        <f t="shared" si="11"/>
        <v>Sxxx</v>
      </c>
      <c r="U110" s="28" t="str">
        <f t="shared" si="12"/>
        <v>2526</v>
      </c>
      <c r="V110" s="28" t="str">
        <f t="shared" si="13"/>
        <v/>
      </c>
      <c r="W110" s="34"/>
      <c r="X110" s="35"/>
      <c r="Y110" s="52"/>
      <c r="Z110" s="31"/>
      <c r="AA110" s="31"/>
      <c r="AB110" s="31"/>
      <c r="AC1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0" s="173"/>
      <c r="AE110" s="174"/>
      <c r="AF110" s="174"/>
      <c r="AG110" s="174"/>
      <c r="AH110" s="174"/>
      <c r="AI110" s="179" t="str">
        <f>TRIM(CLEAN(大表[[#This Row],[舉例：陳大文]]))&amp;大表[[#This Row],[例：108]]</f>
        <v/>
      </c>
    </row>
    <row r="111" spans="2:35" ht="16.2" x14ac:dyDescent="0.3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93"/>
      <c r="M111" s="28">
        <v>95</v>
      </c>
      <c r="N111" s="28" t="str">
        <f>IF(大表[[#This Row],[有效 / 無效]]="有效",大表[[#This Row],[序]],"")</f>
        <v/>
      </c>
      <c r="O111" s="28" t="str">
        <f t="shared" si="7"/>
        <v>紀念品</v>
      </c>
      <c r="P111" s="84">
        <f t="shared" ca="1" si="8"/>
        <v>46322</v>
      </c>
      <c r="Q111" s="28">
        <f t="shared" si="9"/>
        <v>0</v>
      </c>
      <c r="R111" s="28">
        <f t="shared" si="10"/>
        <v>0</v>
      </c>
      <c r="S111" s="28">
        <f>IF(COUNTA(大表[[#This Row],[舉例：陳大文]:[例：108]])=2,COUNTIF(大表[名+時數],大表[[#This Row],[名+時數]]),0)</f>
        <v>0</v>
      </c>
      <c r="T111" s="28" t="str">
        <f t="shared" si="11"/>
        <v>Sxxx</v>
      </c>
      <c r="U111" s="28" t="str">
        <f t="shared" si="12"/>
        <v>2526</v>
      </c>
      <c r="V111" s="28" t="str">
        <f t="shared" si="13"/>
        <v/>
      </c>
      <c r="W111" s="34"/>
      <c r="X111" s="35"/>
      <c r="Y111" s="52"/>
      <c r="Z111" s="31"/>
      <c r="AA111" s="31"/>
      <c r="AB111" s="31"/>
      <c r="AC1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1" s="173"/>
      <c r="AE111" s="174"/>
      <c r="AF111" s="174"/>
      <c r="AG111" s="174"/>
      <c r="AH111" s="174"/>
      <c r="AI111" s="179" t="str">
        <f>TRIM(CLEAN(大表[[#This Row],[舉例：陳大文]]))&amp;大表[[#This Row],[例：108]]</f>
        <v/>
      </c>
    </row>
    <row r="112" spans="2:35" ht="16.2" x14ac:dyDescent="0.3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93"/>
      <c r="M112" s="28">
        <v>96</v>
      </c>
      <c r="N112" s="28" t="str">
        <f>IF(大表[[#This Row],[有效 / 無效]]="有效",大表[[#This Row],[序]],"")</f>
        <v/>
      </c>
      <c r="O112" s="28" t="str">
        <f t="shared" si="7"/>
        <v>紀念品</v>
      </c>
      <c r="P112" s="84">
        <f t="shared" ca="1" si="8"/>
        <v>46322</v>
      </c>
      <c r="Q112" s="28">
        <f t="shared" si="9"/>
        <v>0</v>
      </c>
      <c r="R112" s="28">
        <f t="shared" si="10"/>
        <v>0</v>
      </c>
      <c r="S112" s="28">
        <f>IF(COUNTA(大表[[#This Row],[舉例：陳大文]:[例：108]])=2,COUNTIF(大表[名+時數],大表[[#This Row],[名+時數]]),0)</f>
        <v>0</v>
      </c>
      <c r="T112" s="28" t="str">
        <f t="shared" si="11"/>
        <v>Sxxx</v>
      </c>
      <c r="U112" s="28" t="str">
        <f t="shared" si="12"/>
        <v>2526</v>
      </c>
      <c r="V112" s="28" t="str">
        <f t="shared" si="13"/>
        <v/>
      </c>
      <c r="W112" s="34"/>
      <c r="X112" s="35"/>
      <c r="Y112" s="52"/>
      <c r="Z112" s="31"/>
      <c r="AA112" s="31"/>
      <c r="AB112" s="31"/>
      <c r="AC1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2" s="173"/>
      <c r="AE112" s="174"/>
      <c r="AF112" s="174"/>
      <c r="AG112" s="174"/>
      <c r="AH112" s="174"/>
      <c r="AI112" s="179" t="str">
        <f>TRIM(CLEAN(大表[[#This Row],[舉例：陳大文]]))&amp;大表[[#This Row],[例：108]]</f>
        <v/>
      </c>
    </row>
    <row r="113" spans="2:35" ht="16.2" x14ac:dyDescent="0.3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93"/>
      <c r="M113" s="28">
        <v>97</v>
      </c>
      <c r="N113" s="28" t="str">
        <f>IF(大表[[#This Row],[有效 / 無效]]="有效",大表[[#This Row],[序]],"")</f>
        <v/>
      </c>
      <c r="O113" s="28" t="str">
        <f t="shared" si="7"/>
        <v>紀念品</v>
      </c>
      <c r="P113" s="84">
        <f t="shared" ca="1" si="8"/>
        <v>46322</v>
      </c>
      <c r="Q113" s="28">
        <f t="shared" si="9"/>
        <v>0</v>
      </c>
      <c r="R113" s="28">
        <f t="shared" si="10"/>
        <v>0</v>
      </c>
      <c r="S113" s="28">
        <f>IF(COUNTA(大表[[#This Row],[舉例：陳大文]:[例：108]])=2,COUNTIF(大表[名+時數],大表[[#This Row],[名+時數]]),0)</f>
        <v>0</v>
      </c>
      <c r="T113" s="28" t="str">
        <f t="shared" si="11"/>
        <v>Sxxx</v>
      </c>
      <c r="U113" s="28" t="str">
        <f t="shared" si="12"/>
        <v>2526</v>
      </c>
      <c r="V113" s="28" t="str">
        <f t="shared" si="13"/>
        <v/>
      </c>
      <c r="W113" s="34"/>
      <c r="X113" s="35"/>
      <c r="Y113" s="52"/>
      <c r="Z113" s="31"/>
      <c r="AA113" s="31"/>
      <c r="AB113" s="31"/>
      <c r="AC1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3" s="173"/>
      <c r="AE113" s="174"/>
      <c r="AF113" s="174"/>
      <c r="AG113" s="174"/>
      <c r="AH113" s="174"/>
      <c r="AI113" s="179" t="str">
        <f>TRIM(CLEAN(大表[[#This Row],[舉例：陳大文]]))&amp;大表[[#This Row],[例：108]]</f>
        <v/>
      </c>
    </row>
    <row r="114" spans="2:35" ht="16.2" x14ac:dyDescent="0.3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93"/>
      <c r="M114" s="28">
        <v>98</v>
      </c>
      <c r="N114" s="28" t="str">
        <f>IF(大表[[#This Row],[有效 / 無效]]="有效",大表[[#This Row],[序]],"")</f>
        <v/>
      </c>
      <c r="O114" s="28" t="str">
        <f t="shared" si="7"/>
        <v>紀念品</v>
      </c>
      <c r="P114" s="84">
        <f t="shared" ca="1" si="8"/>
        <v>46322</v>
      </c>
      <c r="Q114" s="28">
        <f t="shared" si="9"/>
        <v>0</v>
      </c>
      <c r="R114" s="28">
        <f t="shared" si="10"/>
        <v>0</v>
      </c>
      <c r="S114" s="28">
        <f>IF(COUNTA(大表[[#This Row],[舉例：陳大文]:[例：108]])=2,COUNTIF(大表[名+時數],大表[[#This Row],[名+時數]]),0)</f>
        <v>0</v>
      </c>
      <c r="T114" s="28" t="str">
        <f t="shared" si="11"/>
        <v>Sxxx</v>
      </c>
      <c r="U114" s="28" t="str">
        <f t="shared" si="12"/>
        <v>2526</v>
      </c>
      <c r="V114" s="28" t="str">
        <f t="shared" si="13"/>
        <v/>
      </c>
      <c r="W114" s="34"/>
      <c r="X114" s="35"/>
      <c r="Y114" s="52"/>
      <c r="Z114" s="31"/>
      <c r="AA114" s="31"/>
      <c r="AB114" s="31"/>
      <c r="AC1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4" s="173"/>
      <c r="AE114" s="174"/>
      <c r="AF114" s="174"/>
      <c r="AG114" s="174"/>
      <c r="AH114" s="174"/>
      <c r="AI114" s="179" t="str">
        <f>TRIM(CLEAN(大表[[#This Row],[舉例：陳大文]]))&amp;大表[[#This Row],[例：108]]</f>
        <v/>
      </c>
    </row>
    <row r="115" spans="2:35" ht="16.2" x14ac:dyDescent="0.3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93"/>
      <c r="M115" s="28">
        <v>99</v>
      </c>
      <c r="N115" s="28" t="str">
        <f>IF(大表[[#This Row],[有效 / 無效]]="有效",大表[[#This Row],[序]],"")</f>
        <v/>
      </c>
      <c r="O115" s="28" t="str">
        <f t="shared" si="7"/>
        <v>紀念品</v>
      </c>
      <c r="P115" s="84">
        <f t="shared" ca="1" si="8"/>
        <v>46322</v>
      </c>
      <c r="Q115" s="28">
        <f t="shared" si="9"/>
        <v>0</v>
      </c>
      <c r="R115" s="28">
        <f t="shared" si="10"/>
        <v>0</v>
      </c>
      <c r="S115" s="28">
        <f>IF(COUNTA(大表[[#This Row],[舉例：陳大文]:[例：108]])=2,COUNTIF(大表[名+時數],大表[[#This Row],[名+時數]]),0)</f>
        <v>0</v>
      </c>
      <c r="T115" s="28" t="str">
        <f t="shared" si="11"/>
        <v>Sxxx</v>
      </c>
      <c r="U115" s="28" t="str">
        <f t="shared" si="12"/>
        <v>2526</v>
      </c>
      <c r="V115" s="28" t="str">
        <f t="shared" si="13"/>
        <v/>
      </c>
      <c r="W115" s="34"/>
      <c r="X115" s="35"/>
      <c r="Y115" s="52"/>
      <c r="Z115" s="31"/>
      <c r="AA115" s="31"/>
      <c r="AB115" s="31"/>
      <c r="AC1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5" s="173"/>
      <c r="AE115" s="174"/>
      <c r="AF115" s="174"/>
      <c r="AG115" s="174"/>
      <c r="AH115" s="174"/>
      <c r="AI115" s="179" t="str">
        <f>TRIM(CLEAN(大表[[#This Row],[舉例：陳大文]]))&amp;大表[[#This Row],[例：108]]</f>
        <v/>
      </c>
    </row>
    <row r="116" spans="2:35" ht="16.2" x14ac:dyDescent="0.3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93"/>
      <c r="M116" s="28">
        <v>100</v>
      </c>
      <c r="N116" s="28" t="str">
        <f>IF(大表[[#This Row],[有效 / 無效]]="有效",大表[[#This Row],[序]],"")</f>
        <v/>
      </c>
      <c r="O116" s="28" t="str">
        <f t="shared" si="7"/>
        <v>紀念品</v>
      </c>
      <c r="P116" s="84">
        <f t="shared" ca="1" si="8"/>
        <v>46322</v>
      </c>
      <c r="Q116" s="28">
        <f t="shared" si="9"/>
        <v>0</v>
      </c>
      <c r="R116" s="28">
        <f t="shared" si="10"/>
        <v>0</v>
      </c>
      <c r="S116" s="28">
        <f>IF(COUNTA(大表[[#This Row],[舉例：陳大文]:[例：108]])=2,COUNTIF(大表[名+時數],大表[[#This Row],[名+時數]]),0)</f>
        <v>0</v>
      </c>
      <c r="T116" s="28" t="str">
        <f t="shared" si="11"/>
        <v>Sxxx</v>
      </c>
      <c r="U116" s="28" t="str">
        <f t="shared" si="12"/>
        <v>2526</v>
      </c>
      <c r="V116" s="28" t="str">
        <f t="shared" si="13"/>
        <v/>
      </c>
      <c r="W116" s="34"/>
      <c r="X116" s="35"/>
      <c r="Y116" s="52"/>
      <c r="Z116" s="31"/>
      <c r="AA116" s="31"/>
      <c r="AB116" s="31"/>
      <c r="AC1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6" s="173"/>
      <c r="AE116" s="174"/>
      <c r="AF116" s="174"/>
      <c r="AG116" s="174"/>
      <c r="AH116" s="174"/>
      <c r="AI116" s="179" t="str">
        <f>TRIM(CLEAN(大表[[#This Row],[舉例：陳大文]]))&amp;大表[[#This Row],[例：108]]</f>
        <v/>
      </c>
    </row>
    <row r="117" spans="2:35" ht="16.2" x14ac:dyDescent="0.3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93"/>
      <c r="M117" s="28">
        <v>101</v>
      </c>
      <c r="N117" s="28" t="str">
        <f>IF(大表[[#This Row],[有效 / 無效]]="有效",大表[[#This Row],[序]],"")</f>
        <v/>
      </c>
      <c r="O117" s="28" t="str">
        <f t="shared" si="7"/>
        <v>紀念品</v>
      </c>
      <c r="P117" s="84">
        <f t="shared" ca="1" si="8"/>
        <v>46322</v>
      </c>
      <c r="Q117" s="28">
        <f t="shared" si="9"/>
        <v>0</v>
      </c>
      <c r="R117" s="28">
        <f t="shared" si="10"/>
        <v>0</v>
      </c>
      <c r="S117" s="28">
        <f>IF(COUNTA(大表[[#This Row],[舉例：陳大文]:[例：108]])=2,COUNTIF(大表[名+時數],大表[[#This Row],[名+時數]]),0)</f>
        <v>0</v>
      </c>
      <c r="T117" s="28" t="str">
        <f t="shared" si="11"/>
        <v>Sxxx</v>
      </c>
      <c r="U117" s="28" t="str">
        <f t="shared" si="12"/>
        <v>2526</v>
      </c>
      <c r="V117" s="28" t="str">
        <f t="shared" si="13"/>
        <v/>
      </c>
      <c r="W117" s="34"/>
      <c r="X117" s="35"/>
      <c r="Y117" s="52"/>
      <c r="Z117" s="31"/>
      <c r="AA117" s="31"/>
      <c r="AB117" s="31"/>
      <c r="AC1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7" s="173"/>
      <c r="AE117" s="174"/>
      <c r="AF117" s="174"/>
      <c r="AG117" s="174"/>
      <c r="AH117" s="174"/>
      <c r="AI117" s="179" t="str">
        <f>TRIM(CLEAN(大表[[#This Row],[舉例：陳大文]]))&amp;大表[[#This Row],[例：108]]</f>
        <v/>
      </c>
    </row>
    <row r="118" spans="2:35" ht="16.2" x14ac:dyDescent="0.3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93"/>
      <c r="M118" s="28">
        <v>102</v>
      </c>
      <c r="N118" s="28" t="str">
        <f>IF(大表[[#This Row],[有效 / 無效]]="有效",大表[[#This Row],[序]],"")</f>
        <v/>
      </c>
      <c r="O118" s="28" t="str">
        <f t="shared" si="7"/>
        <v>紀念品</v>
      </c>
      <c r="P118" s="84">
        <f t="shared" ca="1" si="8"/>
        <v>46322</v>
      </c>
      <c r="Q118" s="28">
        <f t="shared" si="9"/>
        <v>0</v>
      </c>
      <c r="R118" s="28">
        <f t="shared" si="10"/>
        <v>0</v>
      </c>
      <c r="S118" s="28">
        <f>IF(COUNTA(大表[[#This Row],[舉例：陳大文]:[例：108]])=2,COUNTIF(大表[名+時數],大表[[#This Row],[名+時數]]),0)</f>
        <v>0</v>
      </c>
      <c r="T118" s="28" t="str">
        <f t="shared" si="11"/>
        <v>Sxxx</v>
      </c>
      <c r="U118" s="28" t="str">
        <f t="shared" si="12"/>
        <v>2526</v>
      </c>
      <c r="V118" s="28" t="str">
        <f t="shared" si="13"/>
        <v/>
      </c>
      <c r="W118" s="34"/>
      <c r="X118" s="35"/>
      <c r="Y118" s="52"/>
      <c r="Z118" s="31"/>
      <c r="AA118" s="31"/>
      <c r="AB118" s="31"/>
      <c r="AC1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8" s="173"/>
      <c r="AE118" s="174"/>
      <c r="AF118" s="174"/>
      <c r="AG118" s="174"/>
      <c r="AH118" s="174"/>
      <c r="AI118" s="179" t="str">
        <f>TRIM(CLEAN(大表[[#This Row],[舉例：陳大文]]))&amp;大表[[#This Row],[例：108]]</f>
        <v/>
      </c>
    </row>
    <row r="119" spans="2:35" ht="16.2" x14ac:dyDescent="0.3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93"/>
      <c r="M119" s="28">
        <v>103</v>
      </c>
      <c r="N119" s="28" t="str">
        <f>IF(大表[[#This Row],[有效 / 無效]]="有效",大表[[#This Row],[序]],"")</f>
        <v/>
      </c>
      <c r="O119" s="28" t="str">
        <f t="shared" si="7"/>
        <v>紀念品</v>
      </c>
      <c r="P119" s="84">
        <f t="shared" ca="1" si="8"/>
        <v>46322</v>
      </c>
      <c r="Q119" s="28">
        <f t="shared" si="9"/>
        <v>0</v>
      </c>
      <c r="R119" s="28">
        <f t="shared" si="10"/>
        <v>0</v>
      </c>
      <c r="S119" s="28">
        <f>IF(COUNTA(大表[[#This Row],[舉例：陳大文]:[例：108]])=2,COUNTIF(大表[名+時數],大表[[#This Row],[名+時數]]),0)</f>
        <v>0</v>
      </c>
      <c r="T119" s="28" t="str">
        <f t="shared" si="11"/>
        <v>Sxxx</v>
      </c>
      <c r="U119" s="28" t="str">
        <f t="shared" si="12"/>
        <v>2526</v>
      </c>
      <c r="V119" s="28" t="str">
        <f t="shared" si="13"/>
        <v/>
      </c>
      <c r="W119" s="34"/>
      <c r="X119" s="35"/>
      <c r="Y119" s="52"/>
      <c r="Z119" s="31"/>
      <c r="AA119" s="31"/>
      <c r="AB119" s="31"/>
      <c r="AC1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19" s="173"/>
      <c r="AE119" s="174"/>
      <c r="AF119" s="174"/>
      <c r="AG119" s="174"/>
      <c r="AH119" s="174"/>
      <c r="AI119" s="179" t="str">
        <f>TRIM(CLEAN(大表[[#This Row],[舉例：陳大文]]))&amp;大表[[#This Row],[例：108]]</f>
        <v/>
      </c>
    </row>
    <row r="120" spans="2:35" ht="16.2" x14ac:dyDescent="0.3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93"/>
      <c r="M120" s="28">
        <v>104</v>
      </c>
      <c r="N120" s="28" t="str">
        <f>IF(大表[[#This Row],[有效 / 無效]]="有效",大表[[#This Row],[序]],"")</f>
        <v/>
      </c>
      <c r="O120" s="28" t="str">
        <f t="shared" si="7"/>
        <v>紀念品</v>
      </c>
      <c r="P120" s="84">
        <f t="shared" ca="1" si="8"/>
        <v>46322</v>
      </c>
      <c r="Q120" s="28">
        <f t="shared" si="9"/>
        <v>0</v>
      </c>
      <c r="R120" s="28">
        <f t="shared" si="10"/>
        <v>0</v>
      </c>
      <c r="S120" s="28">
        <f>IF(COUNTA(大表[[#This Row],[舉例：陳大文]:[例：108]])=2,COUNTIF(大表[名+時數],大表[[#This Row],[名+時數]]),0)</f>
        <v>0</v>
      </c>
      <c r="T120" s="28" t="str">
        <f t="shared" si="11"/>
        <v>Sxxx</v>
      </c>
      <c r="U120" s="28" t="str">
        <f t="shared" si="12"/>
        <v>2526</v>
      </c>
      <c r="V120" s="28" t="str">
        <f t="shared" si="13"/>
        <v/>
      </c>
      <c r="W120" s="34"/>
      <c r="X120" s="35"/>
      <c r="Y120" s="52"/>
      <c r="Z120" s="31"/>
      <c r="AA120" s="31"/>
      <c r="AB120" s="31"/>
      <c r="AC1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0" s="173"/>
      <c r="AE120" s="174"/>
      <c r="AF120" s="174"/>
      <c r="AG120" s="174"/>
      <c r="AH120" s="174"/>
      <c r="AI120" s="179" t="str">
        <f>TRIM(CLEAN(大表[[#This Row],[舉例：陳大文]]))&amp;大表[[#This Row],[例：108]]</f>
        <v/>
      </c>
    </row>
    <row r="121" spans="2:35" ht="16.2" x14ac:dyDescent="0.3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93"/>
      <c r="M121" s="28">
        <v>105</v>
      </c>
      <c r="N121" s="28" t="str">
        <f>IF(大表[[#This Row],[有效 / 無效]]="有效",大表[[#This Row],[序]],"")</f>
        <v/>
      </c>
      <c r="O121" s="28" t="str">
        <f t="shared" si="7"/>
        <v>紀念品</v>
      </c>
      <c r="P121" s="84">
        <f t="shared" ca="1" si="8"/>
        <v>46322</v>
      </c>
      <c r="Q121" s="28">
        <f t="shared" si="9"/>
        <v>0</v>
      </c>
      <c r="R121" s="28">
        <f t="shared" si="10"/>
        <v>0</v>
      </c>
      <c r="S121" s="28">
        <f>IF(COUNTA(大表[[#This Row],[舉例：陳大文]:[例：108]])=2,COUNTIF(大表[名+時數],大表[[#This Row],[名+時數]]),0)</f>
        <v>0</v>
      </c>
      <c r="T121" s="28" t="str">
        <f t="shared" si="11"/>
        <v>Sxxx</v>
      </c>
      <c r="U121" s="28" t="str">
        <f t="shared" si="12"/>
        <v>2526</v>
      </c>
      <c r="V121" s="28" t="str">
        <f t="shared" si="13"/>
        <v/>
      </c>
      <c r="W121" s="34"/>
      <c r="X121" s="35"/>
      <c r="Y121" s="52"/>
      <c r="Z121" s="31"/>
      <c r="AA121" s="31"/>
      <c r="AB121" s="31"/>
      <c r="AC1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1" s="173"/>
      <c r="AE121" s="174"/>
      <c r="AF121" s="174"/>
      <c r="AG121" s="174"/>
      <c r="AH121" s="174"/>
      <c r="AI121" s="179" t="str">
        <f>TRIM(CLEAN(大表[[#This Row],[舉例：陳大文]]))&amp;大表[[#This Row],[例：108]]</f>
        <v/>
      </c>
    </row>
    <row r="122" spans="2:35" ht="16.2" x14ac:dyDescent="0.3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93"/>
      <c r="M122" s="28">
        <v>106</v>
      </c>
      <c r="N122" s="28" t="str">
        <f>IF(大表[[#This Row],[有效 / 無效]]="有效",大表[[#This Row],[序]],"")</f>
        <v/>
      </c>
      <c r="O122" s="28" t="str">
        <f t="shared" si="7"/>
        <v>紀念品</v>
      </c>
      <c r="P122" s="84">
        <f t="shared" ca="1" si="8"/>
        <v>46322</v>
      </c>
      <c r="Q122" s="28">
        <f t="shared" si="9"/>
        <v>0</v>
      </c>
      <c r="R122" s="28">
        <f t="shared" si="10"/>
        <v>0</v>
      </c>
      <c r="S122" s="28">
        <f>IF(COUNTA(大表[[#This Row],[舉例：陳大文]:[例：108]])=2,COUNTIF(大表[名+時數],大表[[#This Row],[名+時數]]),0)</f>
        <v>0</v>
      </c>
      <c r="T122" s="28" t="str">
        <f t="shared" si="11"/>
        <v>Sxxx</v>
      </c>
      <c r="U122" s="28" t="str">
        <f t="shared" si="12"/>
        <v>2526</v>
      </c>
      <c r="V122" s="28" t="str">
        <f t="shared" si="13"/>
        <v/>
      </c>
      <c r="W122" s="34"/>
      <c r="X122" s="35"/>
      <c r="Y122" s="52"/>
      <c r="Z122" s="31"/>
      <c r="AA122" s="31"/>
      <c r="AB122" s="31"/>
      <c r="AC1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2" s="173"/>
      <c r="AE122" s="174"/>
      <c r="AF122" s="174"/>
      <c r="AG122" s="174"/>
      <c r="AH122" s="174"/>
      <c r="AI122" s="179" t="str">
        <f>TRIM(CLEAN(大表[[#This Row],[舉例：陳大文]]))&amp;大表[[#This Row],[例：108]]</f>
        <v/>
      </c>
    </row>
    <row r="123" spans="2:35" ht="16.2" x14ac:dyDescent="0.3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93"/>
      <c r="M123" s="28">
        <v>107</v>
      </c>
      <c r="N123" s="28" t="str">
        <f>IF(大表[[#This Row],[有效 / 無效]]="有效",大表[[#This Row],[序]],"")</f>
        <v/>
      </c>
      <c r="O123" s="28" t="str">
        <f t="shared" si="7"/>
        <v>紀念品</v>
      </c>
      <c r="P123" s="84">
        <f t="shared" ca="1" si="8"/>
        <v>46322</v>
      </c>
      <c r="Q123" s="28">
        <f t="shared" si="9"/>
        <v>0</v>
      </c>
      <c r="R123" s="28">
        <f t="shared" si="10"/>
        <v>0</v>
      </c>
      <c r="S123" s="28">
        <f>IF(COUNTA(大表[[#This Row],[舉例：陳大文]:[例：108]])=2,COUNTIF(大表[名+時數],大表[[#This Row],[名+時數]]),0)</f>
        <v>0</v>
      </c>
      <c r="T123" s="28" t="str">
        <f t="shared" si="11"/>
        <v>Sxxx</v>
      </c>
      <c r="U123" s="28" t="str">
        <f t="shared" si="12"/>
        <v>2526</v>
      </c>
      <c r="V123" s="28" t="str">
        <f t="shared" si="13"/>
        <v/>
      </c>
      <c r="W123" s="34"/>
      <c r="X123" s="35"/>
      <c r="Y123" s="52"/>
      <c r="Z123" s="31"/>
      <c r="AA123" s="31"/>
      <c r="AB123" s="31"/>
      <c r="AC1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3" s="173"/>
      <c r="AE123" s="174"/>
      <c r="AF123" s="174"/>
      <c r="AG123" s="174"/>
      <c r="AH123" s="174"/>
      <c r="AI123" s="179" t="str">
        <f>TRIM(CLEAN(大表[[#This Row],[舉例：陳大文]]))&amp;大表[[#This Row],[例：108]]</f>
        <v/>
      </c>
    </row>
    <row r="124" spans="2:35" ht="16.2" x14ac:dyDescent="0.3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93"/>
      <c r="M124" s="28">
        <v>108</v>
      </c>
      <c r="N124" s="28" t="str">
        <f>IF(大表[[#This Row],[有效 / 無效]]="有效",大表[[#This Row],[序]],"")</f>
        <v/>
      </c>
      <c r="O124" s="28" t="str">
        <f t="shared" si="7"/>
        <v>紀念品</v>
      </c>
      <c r="P124" s="84">
        <f t="shared" ca="1" si="8"/>
        <v>46322</v>
      </c>
      <c r="Q124" s="28">
        <f t="shared" si="9"/>
        <v>0</v>
      </c>
      <c r="R124" s="28">
        <f t="shared" si="10"/>
        <v>0</v>
      </c>
      <c r="S124" s="28">
        <f>IF(COUNTA(大表[[#This Row],[舉例：陳大文]:[例：108]])=2,COUNTIF(大表[名+時數],大表[[#This Row],[名+時數]]),0)</f>
        <v>0</v>
      </c>
      <c r="T124" s="28" t="str">
        <f t="shared" si="11"/>
        <v>Sxxx</v>
      </c>
      <c r="U124" s="28" t="str">
        <f t="shared" si="12"/>
        <v>2526</v>
      </c>
      <c r="V124" s="28" t="str">
        <f t="shared" si="13"/>
        <v/>
      </c>
      <c r="W124" s="34"/>
      <c r="X124" s="35"/>
      <c r="Y124" s="52"/>
      <c r="Z124" s="31"/>
      <c r="AA124" s="31"/>
      <c r="AB124" s="31"/>
      <c r="AC1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4" s="173"/>
      <c r="AE124" s="174"/>
      <c r="AF124" s="174"/>
      <c r="AG124" s="174"/>
      <c r="AH124" s="174"/>
      <c r="AI124" s="179" t="str">
        <f>TRIM(CLEAN(大表[[#This Row],[舉例：陳大文]]))&amp;大表[[#This Row],[例：108]]</f>
        <v/>
      </c>
    </row>
    <row r="125" spans="2:35" ht="16.2" x14ac:dyDescent="0.3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93"/>
      <c r="M125" s="28">
        <v>109</v>
      </c>
      <c r="N125" s="28" t="str">
        <f>IF(大表[[#This Row],[有效 / 無效]]="有效",大表[[#This Row],[序]],"")</f>
        <v/>
      </c>
      <c r="O125" s="28" t="str">
        <f t="shared" si="7"/>
        <v>紀念品</v>
      </c>
      <c r="P125" s="84">
        <f t="shared" ca="1" si="8"/>
        <v>46322</v>
      </c>
      <c r="Q125" s="28">
        <f t="shared" si="9"/>
        <v>0</v>
      </c>
      <c r="R125" s="28">
        <f t="shared" si="10"/>
        <v>0</v>
      </c>
      <c r="S125" s="28">
        <f>IF(COUNTA(大表[[#This Row],[舉例：陳大文]:[例：108]])=2,COUNTIF(大表[名+時數],大表[[#This Row],[名+時數]]),0)</f>
        <v>0</v>
      </c>
      <c r="T125" s="28" t="str">
        <f t="shared" si="11"/>
        <v>Sxxx</v>
      </c>
      <c r="U125" s="28" t="str">
        <f t="shared" si="12"/>
        <v>2526</v>
      </c>
      <c r="V125" s="28" t="str">
        <f t="shared" si="13"/>
        <v/>
      </c>
      <c r="W125" s="34"/>
      <c r="X125" s="35"/>
      <c r="Y125" s="52"/>
      <c r="Z125" s="31"/>
      <c r="AA125" s="31"/>
      <c r="AB125" s="31"/>
      <c r="AC1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5" s="173"/>
      <c r="AE125" s="174"/>
      <c r="AF125" s="174"/>
      <c r="AG125" s="174"/>
      <c r="AH125" s="174"/>
      <c r="AI125" s="179" t="str">
        <f>TRIM(CLEAN(大表[[#This Row],[舉例：陳大文]]))&amp;大表[[#This Row],[例：108]]</f>
        <v/>
      </c>
    </row>
    <row r="126" spans="2:35" ht="16.2" x14ac:dyDescent="0.3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93"/>
      <c r="M126" s="28">
        <v>110</v>
      </c>
      <c r="N126" s="28" t="str">
        <f>IF(大表[[#This Row],[有效 / 無效]]="有效",大表[[#This Row],[序]],"")</f>
        <v/>
      </c>
      <c r="O126" s="28" t="str">
        <f t="shared" si="7"/>
        <v>紀念品</v>
      </c>
      <c r="P126" s="84">
        <f t="shared" ca="1" si="8"/>
        <v>46322</v>
      </c>
      <c r="Q126" s="28">
        <f t="shared" si="9"/>
        <v>0</v>
      </c>
      <c r="R126" s="28">
        <f t="shared" si="10"/>
        <v>0</v>
      </c>
      <c r="S126" s="28">
        <f>IF(COUNTA(大表[[#This Row],[舉例：陳大文]:[例：108]])=2,COUNTIF(大表[名+時數],大表[[#This Row],[名+時數]]),0)</f>
        <v>0</v>
      </c>
      <c r="T126" s="28" t="str">
        <f t="shared" si="11"/>
        <v>Sxxx</v>
      </c>
      <c r="U126" s="28" t="str">
        <f t="shared" si="12"/>
        <v>2526</v>
      </c>
      <c r="V126" s="28" t="str">
        <f t="shared" si="13"/>
        <v/>
      </c>
      <c r="W126" s="34"/>
      <c r="X126" s="35"/>
      <c r="Y126" s="52"/>
      <c r="Z126" s="31"/>
      <c r="AA126" s="31"/>
      <c r="AB126" s="31"/>
      <c r="AC1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6" s="173"/>
      <c r="AE126" s="174"/>
      <c r="AF126" s="174"/>
      <c r="AG126" s="174"/>
      <c r="AH126" s="174"/>
      <c r="AI126" s="179" t="str">
        <f>TRIM(CLEAN(大表[[#This Row],[舉例：陳大文]]))&amp;大表[[#This Row],[例：108]]</f>
        <v/>
      </c>
    </row>
    <row r="127" spans="2:35" ht="16.2" x14ac:dyDescent="0.3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93"/>
      <c r="M127" s="28">
        <v>111</v>
      </c>
      <c r="N127" s="28" t="str">
        <f>IF(大表[[#This Row],[有效 / 無效]]="有效",大表[[#This Row],[序]],"")</f>
        <v/>
      </c>
      <c r="O127" s="28" t="str">
        <f t="shared" si="7"/>
        <v>紀念品</v>
      </c>
      <c r="P127" s="84">
        <f t="shared" ca="1" si="8"/>
        <v>46322</v>
      </c>
      <c r="Q127" s="28">
        <f t="shared" si="9"/>
        <v>0</v>
      </c>
      <c r="R127" s="28">
        <f t="shared" si="10"/>
        <v>0</v>
      </c>
      <c r="S127" s="28">
        <f>IF(COUNTA(大表[[#This Row],[舉例：陳大文]:[例：108]])=2,COUNTIF(大表[名+時數],大表[[#This Row],[名+時數]]),0)</f>
        <v>0</v>
      </c>
      <c r="T127" s="28" t="str">
        <f t="shared" si="11"/>
        <v>Sxxx</v>
      </c>
      <c r="U127" s="28" t="str">
        <f t="shared" si="12"/>
        <v>2526</v>
      </c>
      <c r="V127" s="28" t="str">
        <f t="shared" si="13"/>
        <v/>
      </c>
      <c r="W127" s="34"/>
      <c r="X127" s="35"/>
      <c r="Y127" s="52"/>
      <c r="Z127" s="31"/>
      <c r="AA127" s="31"/>
      <c r="AB127" s="31"/>
      <c r="AC1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7" s="173"/>
      <c r="AE127" s="174"/>
      <c r="AF127" s="174"/>
      <c r="AG127" s="174"/>
      <c r="AH127" s="174"/>
      <c r="AI127" s="179" t="str">
        <f>TRIM(CLEAN(大表[[#This Row],[舉例：陳大文]]))&amp;大表[[#This Row],[例：108]]</f>
        <v/>
      </c>
    </row>
    <row r="128" spans="2:35" ht="16.2" x14ac:dyDescent="0.3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93"/>
      <c r="M128" s="28">
        <v>112</v>
      </c>
      <c r="N128" s="28" t="str">
        <f>IF(大表[[#This Row],[有效 / 無效]]="有效",大表[[#This Row],[序]],"")</f>
        <v/>
      </c>
      <c r="O128" s="28" t="str">
        <f t="shared" si="7"/>
        <v>紀念品</v>
      </c>
      <c r="P128" s="84">
        <f t="shared" ca="1" si="8"/>
        <v>46322</v>
      </c>
      <c r="Q128" s="28">
        <f t="shared" si="9"/>
        <v>0</v>
      </c>
      <c r="R128" s="28">
        <f t="shared" si="10"/>
        <v>0</v>
      </c>
      <c r="S128" s="28">
        <f>IF(COUNTA(大表[[#This Row],[舉例：陳大文]:[例：108]])=2,COUNTIF(大表[名+時數],大表[[#This Row],[名+時數]]),0)</f>
        <v>0</v>
      </c>
      <c r="T128" s="28" t="str">
        <f t="shared" si="11"/>
        <v>Sxxx</v>
      </c>
      <c r="U128" s="28" t="str">
        <f t="shared" si="12"/>
        <v>2526</v>
      </c>
      <c r="V128" s="28" t="str">
        <f t="shared" si="13"/>
        <v/>
      </c>
      <c r="W128" s="34"/>
      <c r="X128" s="35"/>
      <c r="Y128" s="52"/>
      <c r="Z128" s="31"/>
      <c r="AA128" s="31"/>
      <c r="AB128" s="31"/>
      <c r="AC1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8" s="173"/>
      <c r="AE128" s="174"/>
      <c r="AF128" s="174"/>
      <c r="AG128" s="174"/>
      <c r="AH128" s="174"/>
      <c r="AI128" s="179" t="str">
        <f>TRIM(CLEAN(大表[[#This Row],[舉例：陳大文]]))&amp;大表[[#This Row],[例：108]]</f>
        <v/>
      </c>
    </row>
    <row r="129" spans="2:35" ht="16.2" x14ac:dyDescent="0.3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93"/>
      <c r="M129" s="28">
        <v>113</v>
      </c>
      <c r="N129" s="28" t="str">
        <f>IF(大表[[#This Row],[有效 / 無效]]="有效",大表[[#This Row],[序]],"")</f>
        <v/>
      </c>
      <c r="O129" s="28" t="str">
        <f t="shared" si="7"/>
        <v>紀念品</v>
      </c>
      <c r="P129" s="84">
        <f t="shared" ca="1" si="8"/>
        <v>46322</v>
      </c>
      <c r="Q129" s="28">
        <f t="shared" si="9"/>
        <v>0</v>
      </c>
      <c r="R129" s="28">
        <f t="shared" si="10"/>
        <v>0</v>
      </c>
      <c r="S129" s="28">
        <f>IF(COUNTA(大表[[#This Row],[舉例：陳大文]:[例：108]])=2,COUNTIF(大表[名+時數],大表[[#This Row],[名+時數]]),0)</f>
        <v>0</v>
      </c>
      <c r="T129" s="28" t="str">
        <f t="shared" si="11"/>
        <v>Sxxx</v>
      </c>
      <c r="U129" s="28" t="str">
        <f t="shared" si="12"/>
        <v>2526</v>
      </c>
      <c r="V129" s="28" t="str">
        <f t="shared" si="13"/>
        <v/>
      </c>
      <c r="W129" s="34"/>
      <c r="X129" s="35"/>
      <c r="Y129" s="52"/>
      <c r="Z129" s="31"/>
      <c r="AA129" s="31"/>
      <c r="AB129" s="31"/>
      <c r="AC1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29" s="173"/>
      <c r="AE129" s="174"/>
      <c r="AF129" s="174"/>
      <c r="AG129" s="174"/>
      <c r="AH129" s="174"/>
      <c r="AI129" s="179" t="str">
        <f>TRIM(CLEAN(大表[[#This Row],[舉例：陳大文]]))&amp;大表[[#This Row],[例：108]]</f>
        <v/>
      </c>
    </row>
    <row r="130" spans="2:35" ht="16.2" x14ac:dyDescent="0.3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93"/>
      <c r="M130" s="28">
        <v>114</v>
      </c>
      <c r="N130" s="28" t="str">
        <f>IF(大表[[#This Row],[有效 / 無效]]="有效",大表[[#This Row],[序]],"")</f>
        <v/>
      </c>
      <c r="O130" s="28" t="str">
        <f t="shared" si="7"/>
        <v>紀念品</v>
      </c>
      <c r="P130" s="84">
        <f t="shared" ca="1" si="8"/>
        <v>46322</v>
      </c>
      <c r="Q130" s="28">
        <f t="shared" si="9"/>
        <v>0</v>
      </c>
      <c r="R130" s="28">
        <f t="shared" si="10"/>
        <v>0</v>
      </c>
      <c r="S130" s="28">
        <f>IF(COUNTA(大表[[#This Row],[舉例：陳大文]:[例：108]])=2,COUNTIF(大表[名+時數],大表[[#This Row],[名+時數]]),0)</f>
        <v>0</v>
      </c>
      <c r="T130" s="28" t="str">
        <f t="shared" si="11"/>
        <v>Sxxx</v>
      </c>
      <c r="U130" s="28" t="str">
        <f t="shared" si="12"/>
        <v>2526</v>
      </c>
      <c r="V130" s="28" t="str">
        <f t="shared" si="13"/>
        <v/>
      </c>
      <c r="W130" s="34"/>
      <c r="X130" s="35"/>
      <c r="Y130" s="52"/>
      <c r="Z130" s="31"/>
      <c r="AA130" s="31"/>
      <c r="AB130" s="31"/>
      <c r="AC1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0" s="173"/>
      <c r="AE130" s="174"/>
      <c r="AF130" s="174"/>
      <c r="AG130" s="174"/>
      <c r="AH130" s="174"/>
      <c r="AI130" s="179" t="str">
        <f>TRIM(CLEAN(大表[[#This Row],[舉例：陳大文]]))&amp;大表[[#This Row],[例：108]]</f>
        <v/>
      </c>
    </row>
    <row r="131" spans="2:35" ht="16.2" x14ac:dyDescent="0.3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93"/>
      <c r="M131" s="28">
        <v>115</v>
      </c>
      <c r="N131" s="28" t="str">
        <f>IF(大表[[#This Row],[有效 / 無效]]="有效",大表[[#This Row],[序]],"")</f>
        <v/>
      </c>
      <c r="O131" s="28" t="str">
        <f t="shared" si="7"/>
        <v>紀念品</v>
      </c>
      <c r="P131" s="84">
        <f t="shared" ca="1" si="8"/>
        <v>46322</v>
      </c>
      <c r="Q131" s="28">
        <f t="shared" si="9"/>
        <v>0</v>
      </c>
      <c r="R131" s="28">
        <f t="shared" si="10"/>
        <v>0</v>
      </c>
      <c r="S131" s="28">
        <f>IF(COUNTA(大表[[#This Row],[舉例：陳大文]:[例：108]])=2,COUNTIF(大表[名+時數],大表[[#This Row],[名+時數]]),0)</f>
        <v>0</v>
      </c>
      <c r="T131" s="28" t="str">
        <f t="shared" si="11"/>
        <v>Sxxx</v>
      </c>
      <c r="U131" s="28" t="str">
        <f t="shared" si="12"/>
        <v>2526</v>
      </c>
      <c r="V131" s="28" t="str">
        <f t="shared" si="13"/>
        <v/>
      </c>
      <c r="W131" s="34"/>
      <c r="X131" s="35"/>
      <c r="Y131" s="52"/>
      <c r="Z131" s="31"/>
      <c r="AA131" s="31"/>
      <c r="AB131" s="31"/>
      <c r="AC1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1" s="173"/>
      <c r="AE131" s="174"/>
      <c r="AF131" s="174"/>
      <c r="AG131" s="174"/>
      <c r="AH131" s="174"/>
      <c r="AI131" s="179" t="str">
        <f>TRIM(CLEAN(大表[[#This Row],[舉例：陳大文]]))&amp;大表[[#This Row],[例：108]]</f>
        <v/>
      </c>
    </row>
    <row r="132" spans="2:35" ht="16.2" x14ac:dyDescent="0.3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93"/>
      <c r="M132" s="28">
        <v>116</v>
      </c>
      <c r="N132" s="28" t="str">
        <f>IF(大表[[#This Row],[有效 / 無效]]="有效",大表[[#This Row],[序]],"")</f>
        <v/>
      </c>
      <c r="O132" s="28" t="str">
        <f t="shared" si="7"/>
        <v>紀念品</v>
      </c>
      <c r="P132" s="84">
        <f t="shared" ca="1" si="8"/>
        <v>46322</v>
      </c>
      <c r="Q132" s="28">
        <f t="shared" si="9"/>
        <v>0</v>
      </c>
      <c r="R132" s="28">
        <f t="shared" si="10"/>
        <v>0</v>
      </c>
      <c r="S132" s="28">
        <f>IF(COUNTA(大表[[#This Row],[舉例：陳大文]:[例：108]])=2,COUNTIF(大表[名+時數],大表[[#This Row],[名+時數]]),0)</f>
        <v>0</v>
      </c>
      <c r="T132" s="28" t="str">
        <f t="shared" si="11"/>
        <v>Sxxx</v>
      </c>
      <c r="U132" s="28" t="str">
        <f t="shared" si="12"/>
        <v>2526</v>
      </c>
      <c r="V132" s="28" t="str">
        <f t="shared" si="13"/>
        <v/>
      </c>
      <c r="W132" s="34"/>
      <c r="X132" s="35"/>
      <c r="Y132" s="52"/>
      <c r="Z132" s="31"/>
      <c r="AA132" s="31"/>
      <c r="AB132" s="31"/>
      <c r="AC1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2" s="173"/>
      <c r="AE132" s="174"/>
      <c r="AF132" s="174"/>
      <c r="AG132" s="174"/>
      <c r="AH132" s="174"/>
      <c r="AI132" s="179" t="str">
        <f>TRIM(CLEAN(大表[[#This Row],[舉例：陳大文]]))&amp;大表[[#This Row],[例：108]]</f>
        <v/>
      </c>
    </row>
    <row r="133" spans="2:35" ht="16.2" x14ac:dyDescent="0.3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93"/>
      <c r="M133" s="28">
        <v>117</v>
      </c>
      <c r="N133" s="28" t="str">
        <f>IF(大表[[#This Row],[有效 / 無效]]="有效",大表[[#This Row],[序]],"")</f>
        <v/>
      </c>
      <c r="O133" s="28" t="str">
        <f t="shared" si="7"/>
        <v>紀念品</v>
      </c>
      <c r="P133" s="84">
        <f t="shared" ca="1" si="8"/>
        <v>46322</v>
      </c>
      <c r="Q133" s="28">
        <f t="shared" si="9"/>
        <v>0</v>
      </c>
      <c r="R133" s="28">
        <f t="shared" si="10"/>
        <v>0</v>
      </c>
      <c r="S133" s="28">
        <f>IF(COUNTA(大表[[#This Row],[舉例：陳大文]:[例：108]])=2,COUNTIF(大表[名+時數],大表[[#This Row],[名+時數]]),0)</f>
        <v>0</v>
      </c>
      <c r="T133" s="28" t="str">
        <f t="shared" si="11"/>
        <v>Sxxx</v>
      </c>
      <c r="U133" s="28" t="str">
        <f t="shared" si="12"/>
        <v>2526</v>
      </c>
      <c r="V133" s="28" t="str">
        <f t="shared" si="13"/>
        <v/>
      </c>
      <c r="W133" s="34"/>
      <c r="X133" s="35"/>
      <c r="Y133" s="52"/>
      <c r="Z133" s="31"/>
      <c r="AA133" s="31"/>
      <c r="AB133" s="31"/>
      <c r="AC1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3" s="173"/>
      <c r="AE133" s="174"/>
      <c r="AF133" s="174"/>
      <c r="AG133" s="174"/>
      <c r="AH133" s="174"/>
      <c r="AI133" s="179" t="str">
        <f>TRIM(CLEAN(大表[[#This Row],[舉例：陳大文]]))&amp;大表[[#This Row],[例：108]]</f>
        <v/>
      </c>
    </row>
    <row r="134" spans="2:35" ht="16.2" x14ac:dyDescent="0.3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93"/>
      <c r="M134" s="28">
        <v>118</v>
      </c>
      <c r="N134" s="28" t="str">
        <f>IF(大表[[#This Row],[有效 / 無效]]="有效",大表[[#This Row],[序]],"")</f>
        <v/>
      </c>
      <c r="O134" s="28" t="str">
        <f t="shared" si="7"/>
        <v>紀念品</v>
      </c>
      <c r="P134" s="84">
        <f t="shared" ca="1" si="8"/>
        <v>46322</v>
      </c>
      <c r="Q134" s="28">
        <f t="shared" si="9"/>
        <v>0</v>
      </c>
      <c r="R134" s="28">
        <f t="shared" si="10"/>
        <v>0</v>
      </c>
      <c r="S134" s="28">
        <f>IF(COUNTA(大表[[#This Row],[舉例：陳大文]:[例：108]])=2,COUNTIF(大表[名+時數],大表[[#This Row],[名+時數]]),0)</f>
        <v>0</v>
      </c>
      <c r="T134" s="28" t="str">
        <f t="shared" si="11"/>
        <v>Sxxx</v>
      </c>
      <c r="U134" s="28" t="str">
        <f t="shared" si="12"/>
        <v>2526</v>
      </c>
      <c r="V134" s="28" t="str">
        <f t="shared" si="13"/>
        <v/>
      </c>
      <c r="W134" s="34"/>
      <c r="X134" s="35"/>
      <c r="Y134" s="52"/>
      <c r="Z134" s="31"/>
      <c r="AA134" s="31"/>
      <c r="AB134" s="31"/>
      <c r="AC1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4" s="173"/>
      <c r="AE134" s="174"/>
      <c r="AF134" s="174"/>
      <c r="AG134" s="174"/>
      <c r="AH134" s="174"/>
      <c r="AI134" s="179" t="str">
        <f>TRIM(CLEAN(大表[[#This Row],[舉例：陳大文]]))&amp;大表[[#This Row],[例：108]]</f>
        <v/>
      </c>
    </row>
    <row r="135" spans="2:35" ht="16.2" x14ac:dyDescent="0.3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93"/>
      <c r="M135" s="28">
        <v>119</v>
      </c>
      <c r="N135" s="28" t="str">
        <f>IF(大表[[#This Row],[有效 / 無效]]="有效",大表[[#This Row],[序]],"")</f>
        <v/>
      </c>
      <c r="O135" s="28" t="str">
        <f t="shared" si="7"/>
        <v>紀念品</v>
      </c>
      <c r="P135" s="84">
        <f t="shared" ca="1" si="8"/>
        <v>46322</v>
      </c>
      <c r="Q135" s="28">
        <f t="shared" si="9"/>
        <v>0</v>
      </c>
      <c r="R135" s="28">
        <f t="shared" si="10"/>
        <v>0</v>
      </c>
      <c r="S135" s="28">
        <f>IF(COUNTA(大表[[#This Row],[舉例：陳大文]:[例：108]])=2,COUNTIF(大表[名+時數],大表[[#This Row],[名+時數]]),0)</f>
        <v>0</v>
      </c>
      <c r="T135" s="28" t="str">
        <f t="shared" si="11"/>
        <v>Sxxx</v>
      </c>
      <c r="U135" s="28" t="str">
        <f t="shared" si="12"/>
        <v>2526</v>
      </c>
      <c r="V135" s="28" t="str">
        <f t="shared" si="13"/>
        <v/>
      </c>
      <c r="W135" s="34"/>
      <c r="X135" s="35"/>
      <c r="Y135" s="52"/>
      <c r="Z135" s="31"/>
      <c r="AA135" s="31"/>
      <c r="AB135" s="31"/>
      <c r="AC1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5" s="173"/>
      <c r="AE135" s="174"/>
      <c r="AF135" s="174"/>
      <c r="AG135" s="174"/>
      <c r="AH135" s="174"/>
      <c r="AI135" s="179" t="str">
        <f>TRIM(CLEAN(大表[[#This Row],[舉例：陳大文]]))&amp;大表[[#This Row],[例：108]]</f>
        <v/>
      </c>
    </row>
    <row r="136" spans="2:35" ht="16.2" x14ac:dyDescent="0.3"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93"/>
      <c r="M136" s="28">
        <v>120</v>
      </c>
      <c r="N136" s="28" t="str">
        <f>IF(大表[[#This Row],[有效 / 無效]]="有效",大表[[#This Row],[序]],"")</f>
        <v/>
      </c>
      <c r="O136" s="28" t="str">
        <f t="shared" si="7"/>
        <v>紀念品</v>
      </c>
      <c r="P136" s="84">
        <f t="shared" ca="1" si="8"/>
        <v>46322</v>
      </c>
      <c r="Q136" s="28">
        <f t="shared" si="9"/>
        <v>0</v>
      </c>
      <c r="R136" s="28">
        <f t="shared" si="10"/>
        <v>0</v>
      </c>
      <c r="S136" s="28">
        <f>IF(COUNTA(大表[[#This Row],[舉例：陳大文]:[例：108]])=2,COUNTIF(大表[名+時數],大表[[#This Row],[名+時數]]),0)</f>
        <v>0</v>
      </c>
      <c r="T136" s="28" t="str">
        <f t="shared" si="11"/>
        <v>Sxxx</v>
      </c>
      <c r="U136" s="28" t="str">
        <f t="shared" si="12"/>
        <v>2526</v>
      </c>
      <c r="V136" s="28" t="str">
        <f t="shared" si="13"/>
        <v/>
      </c>
      <c r="W136" s="34"/>
      <c r="X136" s="35"/>
      <c r="Y136" s="52"/>
      <c r="Z136" s="31"/>
      <c r="AA136" s="31"/>
      <c r="AB136" s="31"/>
      <c r="AC1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6" s="173"/>
      <c r="AE136" s="174"/>
      <c r="AF136" s="174"/>
      <c r="AG136" s="174"/>
      <c r="AH136" s="174"/>
      <c r="AI136" s="179" t="str">
        <f>TRIM(CLEAN(大表[[#This Row],[舉例：陳大文]]))&amp;大表[[#This Row],[例：108]]</f>
        <v/>
      </c>
    </row>
    <row r="137" spans="2:35" ht="16.2" x14ac:dyDescent="0.3"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93"/>
      <c r="M137" s="28">
        <v>121</v>
      </c>
      <c r="N137" s="28" t="str">
        <f>IF(大表[[#This Row],[有效 / 無效]]="有效",大表[[#This Row],[序]],"")</f>
        <v/>
      </c>
      <c r="O137" s="28" t="str">
        <f t="shared" si="7"/>
        <v>紀念品</v>
      </c>
      <c r="P137" s="84">
        <f t="shared" ca="1" si="8"/>
        <v>46322</v>
      </c>
      <c r="Q137" s="28">
        <f t="shared" si="9"/>
        <v>0</v>
      </c>
      <c r="R137" s="28">
        <f t="shared" si="10"/>
        <v>0</v>
      </c>
      <c r="S137" s="28">
        <f>IF(COUNTA(大表[[#This Row],[舉例：陳大文]:[例：108]])=2,COUNTIF(大表[名+時數],大表[[#This Row],[名+時數]]),0)</f>
        <v>0</v>
      </c>
      <c r="T137" s="28" t="str">
        <f t="shared" si="11"/>
        <v>Sxxx</v>
      </c>
      <c r="U137" s="28" t="str">
        <f t="shared" si="12"/>
        <v>2526</v>
      </c>
      <c r="V137" s="28" t="str">
        <f t="shared" si="13"/>
        <v/>
      </c>
      <c r="W137" s="34"/>
      <c r="X137" s="35"/>
      <c r="Y137" s="52"/>
      <c r="Z137" s="31"/>
      <c r="AA137" s="31"/>
      <c r="AB137" s="31"/>
      <c r="AC1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7" s="173"/>
      <c r="AE137" s="174"/>
      <c r="AF137" s="174"/>
      <c r="AG137" s="174"/>
      <c r="AH137" s="174"/>
      <c r="AI137" s="179" t="str">
        <f>TRIM(CLEAN(大表[[#This Row],[舉例：陳大文]]))&amp;大表[[#This Row],[例：108]]</f>
        <v/>
      </c>
    </row>
    <row r="138" spans="2:35" ht="16.2" x14ac:dyDescent="0.3"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93"/>
      <c r="M138" s="28">
        <v>122</v>
      </c>
      <c r="N138" s="28" t="str">
        <f>IF(大表[[#This Row],[有效 / 無效]]="有效",大表[[#This Row],[序]],"")</f>
        <v/>
      </c>
      <c r="O138" s="28" t="str">
        <f t="shared" si="7"/>
        <v>紀念品</v>
      </c>
      <c r="P138" s="84">
        <f t="shared" ca="1" si="8"/>
        <v>46322</v>
      </c>
      <c r="Q138" s="28">
        <f t="shared" si="9"/>
        <v>0</v>
      </c>
      <c r="R138" s="28">
        <f t="shared" si="10"/>
        <v>0</v>
      </c>
      <c r="S138" s="28">
        <f>IF(COUNTA(大表[[#This Row],[舉例：陳大文]:[例：108]])=2,COUNTIF(大表[名+時數],大表[[#This Row],[名+時數]]),0)</f>
        <v>0</v>
      </c>
      <c r="T138" s="28" t="str">
        <f t="shared" si="11"/>
        <v>Sxxx</v>
      </c>
      <c r="U138" s="28" t="str">
        <f t="shared" si="12"/>
        <v>2526</v>
      </c>
      <c r="V138" s="28" t="str">
        <f t="shared" si="13"/>
        <v/>
      </c>
      <c r="W138" s="34"/>
      <c r="X138" s="35"/>
      <c r="Y138" s="52"/>
      <c r="Z138" s="31"/>
      <c r="AA138" s="31"/>
      <c r="AB138" s="31"/>
      <c r="AC1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8" s="173"/>
      <c r="AE138" s="174"/>
      <c r="AF138" s="174"/>
      <c r="AG138" s="174"/>
      <c r="AH138" s="174"/>
      <c r="AI138" s="179" t="str">
        <f>TRIM(CLEAN(大表[[#This Row],[舉例：陳大文]]))&amp;大表[[#This Row],[例：108]]</f>
        <v/>
      </c>
    </row>
    <row r="139" spans="2:35" ht="16.2" x14ac:dyDescent="0.3"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93"/>
      <c r="M139" s="28">
        <v>123</v>
      </c>
      <c r="N139" s="28" t="str">
        <f>IF(大表[[#This Row],[有效 / 無效]]="有效",大表[[#This Row],[序]],"")</f>
        <v/>
      </c>
      <c r="O139" s="28" t="str">
        <f t="shared" si="7"/>
        <v>紀念品</v>
      </c>
      <c r="P139" s="84">
        <f t="shared" ca="1" si="8"/>
        <v>46322</v>
      </c>
      <c r="Q139" s="28">
        <f t="shared" si="9"/>
        <v>0</v>
      </c>
      <c r="R139" s="28">
        <f t="shared" si="10"/>
        <v>0</v>
      </c>
      <c r="S139" s="28">
        <f>IF(COUNTA(大表[[#This Row],[舉例：陳大文]:[例：108]])=2,COUNTIF(大表[名+時數],大表[[#This Row],[名+時數]]),0)</f>
        <v>0</v>
      </c>
      <c r="T139" s="28" t="str">
        <f t="shared" si="11"/>
        <v>Sxxx</v>
      </c>
      <c r="U139" s="28" t="str">
        <f t="shared" si="12"/>
        <v>2526</v>
      </c>
      <c r="V139" s="28" t="str">
        <f t="shared" si="13"/>
        <v/>
      </c>
      <c r="W139" s="34"/>
      <c r="X139" s="35"/>
      <c r="Y139" s="52"/>
      <c r="Z139" s="31"/>
      <c r="AA139" s="31"/>
      <c r="AB139" s="31"/>
      <c r="AC1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39" s="173"/>
      <c r="AE139" s="174"/>
      <c r="AF139" s="174"/>
      <c r="AG139" s="174"/>
      <c r="AH139" s="174"/>
      <c r="AI139" s="179" t="str">
        <f>TRIM(CLEAN(大表[[#This Row],[舉例：陳大文]]))&amp;大表[[#This Row],[例：108]]</f>
        <v/>
      </c>
    </row>
    <row r="140" spans="2:35" ht="16.2" x14ac:dyDescent="0.3"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93"/>
      <c r="M140" s="28">
        <v>124</v>
      </c>
      <c r="N140" s="28" t="str">
        <f>IF(大表[[#This Row],[有效 / 無效]]="有效",大表[[#This Row],[序]],"")</f>
        <v/>
      </c>
      <c r="O140" s="28" t="str">
        <f t="shared" si="7"/>
        <v>紀念品</v>
      </c>
      <c r="P140" s="84">
        <f t="shared" ca="1" si="8"/>
        <v>46322</v>
      </c>
      <c r="Q140" s="28">
        <f t="shared" si="9"/>
        <v>0</v>
      </c>
      <c r="R140" s="28">
        <f t="shared" si="10"/>
        <v>0</v>
      </c>
      <c r="S140" s="28">
        <f>IF(COUNTA(大表[[#This Row],[舉例：陳大文]:[例：108]])=2,COUNTIF(大表[名+時數],大表[[#This Row],[名+時數]]),0)</f>
        <v>0</v>
      </c>
      <c r="T140" s="28" t="str">
        <f t="shared" si="11"/>
        <v>Sxxx</v>
      </c>
      <c r="U140" s="28" t="str">
        <f t="shared" si="12"/>
        <v>2526</v>
      </c>
      <c r="V140" s="28" t="str">
        <f t="shared" si="13"/>
        <v/>
      </c>
      <c r="W140" s="34"/>
      <c r="X140" s="35"/>
      <c r="Y140" s="52"/>
      <c r="Z140" s="31"/>
      <c r="AA140" s="31"/>
      <c r="AB140" s="31"/>
      <c r="AC1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0" s="173"/>
      <c r="AE140" s="174"/>
      <c r="AF140" s="174"/>
      <c r="AG140" s="174"/>
      <c r="AH140" s="174"/>
      <c r="AI140" s="179" t="str">
        <f>TRIM(CLEAN(大表[[#This Row],[舉例：陳大文]]))&amp;大表[[#This Row],[例：108]]</f>
        <v/>
      </c>
    </row>
    <row r="141" spans="2:35" ht="16.2" x14ac:dyDescent="0.3"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93"/>
      <c r="M141" s="28">
        <v>125</v>
      </c>
      <c r="N141" s="28" t="str">
        <f>IF(大表[[#This Row],[有效 / 無效]]="有效",大表[[#This Row],[序]],"")</f>
        <v/>
      </c>
      <c r="O141" s="28" t="str">
        <f t="shared" si="7"/>
        <v>紀念品</v>
      </c>
      <c r="P141" s="84">
        <f t="shared" ca="1" si="8"/>
        <v>46322</v>
      </c>
      <c r="Q141" s="28">
        <f t="shared" si="9"/>
        <v>0</v>
      </c>
      <c r="R141" s="28">
        <f t="shared" si="10"/>
        <v>0</v>
      </c>
      <c r="S141" s="28">
        <f>IF(COUNTA(大表[[#This Row],[舉例：陳大文]:[例：108]])=2,COUNTIF(大表[名+時數],大表[[#This Row],[名+時數]]),0)</f>
        <v>0</v>
      </c>
      <c r="T141" s="28" t="str">
        <f t="shared" si="11"/>
        <v>Sxxx</v>
      </c>
      <c r="U141" s="28" t="str">
        <f t="shared" si="12"/>
        <v>2526</v>
      </c>
      <c r="V141" s="28" t="str">
        <f t="shared" si="13"/>
        <v/>
      </c>
      <c r="W141" s="34"/>
      <c r="X141" s="35"/>
      <c r="Y141" s="52"/>
      <c r="Z141" s="31"/>
      <c r="AA141" s="31"/>
      <c r="AB141" s="31"/>
      <c r="AC1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1" s="173"/>
      <c r="AE141" s="174"/>
      <c r="AF141" s="174"/>
      <c r="AG141" s="174"/>
      <c r="AH141" s="174"/>
      <c r="AI141" s="179" t="str">
        <f>TRIM(CLEAN(大表[[#This Row],[舉例：陳大文]]))&amp;大表[[#This Row],[例：108]]</f>
        <v/>
      </c>
    </row>
    <row r="142" spans="2:35" ht="16.2" x14ac:dyDescent="0.3"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93"/>
      <c r="M142" s="28">
        <v>126</v>
      </c>
      <c r="N142" s="28" t="str">
        <f>IF(大表[[#This Row],[有效 / 無效]]="有效",大表[[#This Row],[序]],"")</f>
        <v/>
      </c>
      <c r="O142" s="28" t="str">
        <f t="shared" si="7"/>
        <v>紀念品</v>
      </c>
      <c r="P142" s="84">
        <f t="shared" ca="1" si="8"/>
        <v>46322</v>
      </c>
      <c r="Q142" s="28">
        <f t="shared" si="9"/>
        <v>0</v>
      </c>
      <c r="R142" s="28">
        <f t="shared" si="10"/>
        <v>0</v>
      </c>
      <c r="S142" s="28">
        <f>IF(COUNTA(大表[[#This Row],[舉例：陳大文]:[例：108]])=2,COUNTIF(大表[名+時數],大表[[#This Row],[名+時數]]),0)</f>
        <v>0</v>
      </c>
      <c r="T142" s="28" t="str">
        <f t="shared" si="11"/>
        <v>Sxxx</v>
      </c>
      <c r="U142" s="28" t="str">
        <f t="shared" si="12"/>
        <v>2526</v>
      </c>
      <c r="V142" s="28" t="str">
        <f t="shared" si="13"/>
        <v/>
      </c>
      <c r="W142" s="34"/>
      <c r="X142" s="35"/>
      <c r="Y142" s="52"/>
      <c r="Z142" s="31"/>
      <c r="AA142" s="31"/>
      <c r="AB142" s="31"/>
      <c r="AC1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2" s="173"/>
      <c r="AE142" s="174"/>
      <c r="AF142" s="174"/>
      <c r="AG142" s="174"/>
      <c r="AH142" s="174"/>
      <c r="AI142" s="179" t="str">
        <f>TRIM(CLEAN(大表[[#This Row],[舉例：陳大文]]))&amp;大表[[#This Row],[例：108]]</f>
        <v/>
      </c>
    </row>
    <row r="143" spans="2:35" ht="16.2" x14ac:dyDescent="0.3"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93"/>
      <c r="M143" s="28">
        <v>127</v>
      </c>
      <c r="N143" s="28" t="str">
        <f>IF(大表[[#This Row],[有效 / 無效]]="有效",大表[[#This Row],[序]],"")</f>
        <v/>
      </c>
      <c r="O143" s="28" t="str">
        <f t="shared" si="7"/>
        <v>紀念品</v>
      </c>
      <c r="P143" s="84">
        <f t="shared" ca="1" si="8"/>
        <v>46322</v>
      </c>
      <c r="Q143" s="28">
        <f t="shared" si="9"/>
        <v>0</v>
      </c>
      <c r="R143" s="28">
        <f t="shared" si="10"/>
        <v>0</v>
      </c>
      <c r="S143" s="28">
        <f>IF(COUNTA(大表[[#This Row],[舉例：陳大文]:[例：108]])=2,COUNTIF(大表[名+時數],大表[[#This Row],[名+時數]]),0)</f>
        <v>0</v>
      </c>
      <c r="T143" s="28" t="str">
        <f t="shared" si="11"/>
        <v>Sxxx</v>
      </c>
      <c r="U143" s="28" t="str">
        <f t="shared" si="12"/>
        <v>2526</v>
      </c>
      <c r="V143" s="28" t="str">
        <f t="shared" si="13"/>
        <v/>
      </c>
      <c r="W143" s="34"/>
      <c r="X143" s="35"/>
      <c r="Y143" s="52"/>
      <c r="Z143" s="31"/>
      <c r="AA143" s="31"/>
      <c r="AB143" s="31"/>
      <c r="AC1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3" s="173"/>
      <c r="AE143" s="174"/>
      <c r="AF143" s="174"/>
      <c r="AG143" s="174"/>
      <c r="AH143" s="174"/>
      <c r="AI143" s="179" t="str">
        <f>TRIM(CLEAN(大表[[#This Row],[舉例：陳大文]]))&amp;大表[[#This Row],[例：108]]</f>
        <v/>
      </c>
    </row>
    <row r="144" spans="2:35" ht="16.2" x14ac:dyDescent="0.3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93"/>
      <c r="M144" s="28">
        <v>128</v>
      </c>
      <c r="N144" s="28" t="str">
        <f>IF(大表[[#This Row],[有效 / 無效]]="有效",大表[[#This Row],[序]],"")</f>
        <v/>
      </c>
      <c r="O144" s="28" t="str">
        <f t="shared" si="7"/>
        <v>紀念品</v>
      </c>
      <c r="P144" s="84">
        <f t="shared" ca="1" si="8"/>
        <v>46322</v>
      </c>
      <c r="Q144" s="28">
        <f t="shared" si="9"/>
        <v>0</v>
      </c>
      <c r="R144" s="28">
        <f t="shared" si="10"/>
        <v>0</v>
      </c>
      <c r="S144" s="28">
        <f>IF(COUNTA(大表[[#This Row],[舉例：陳大文]:[例：108]])=2,COUNTIF(大表[名+時數],大表[[#This Row],[名+時數]]),0)</f>
        <v>0</v>
      </c>
      <c r="T144" s="28" t="str">
        <f t="shared" si="11"/>
        <v>Sxxx</v>
      </c>
      <c r="U144" s="28" t="str">
        <f t="shared" si="12"/>
        <v>2526</v>
      </c>
      <c r="V144" s="28" t="str">
        <f t="shared" si="13"/>
        <v/>
      </c>
      <c r="W144" s="34"/>
      <c r="X144" s="35"/>
      <c r="Y144" s="52"/>
      <c r="Z144" s="31"/>
      <c r="AA144" s="31"/>
      <c r="AB144" s="31"/>
      <c r="AC1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4" s="173"/>
      <c r="AE144" s="174"/>
      <c r="AF144" s="174"/>
      <c r="AG144" s="174"/>
      <c r="AH144" s="174"/>
      <c r="AI144" s="179" t="str">
        <f>TRIM(CLEAN(大表[[#This Row],[舉例：陳大文]]))&amp;大表[[#This Row],[例：108]]</f>
        <v/>
      </c>
    </row>
    <row r="145" spans="2:35" ht="16.2" x14ac:dyDescent="0.3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93"/>
      <c r="M145" s="28">
        <v>129</v>
      </c>
      <c r="N145" s="28" t="str">
        <f>IF(大表[[#This Row],[有效 / 無效]]="有效",大表[[#This Row],[序]],"")</f>
        <v/>
      </c>
      <c r="O145" s="28" t="str">
        <f t="shared" ref="O145:O208" si="14">"紀念品"</f>
        <v>紀念品</v>
      </c>
      <c r="P145" s="84">
        <f t="shared" ref="P145:P208" ca="1" si="15">AF$7</f>
        <v>46322</v>
      </c>
      <c r="Q145" s="28">
        <f t="shared" ref="Q145:Q208" si="16">$D$9</f>
        <v>0</v>
      </c>
      <c r="R145" s="28">
        <f t="shared" ref="R145:R208" si="17">$D$10</f>
        <v>0</v>
      </c>
      <c r="S145" s="28">
        <f>IF(COUNTA(大表[[#This Row],[舉例：陳大文]:[例：108]])=2,COUNTIF(大表[名+時數],大表[[#This Row],[名+時數]]),0)</f>
        <v>0</v>
      </c>
      <c r="T145" s="28" t="str">
        <f t="shared" ref="T145:T208" si="18">$AF$8</f>
        <v>Sxxx</v>
      </c>
      <c r="U145" s="28" t="str">
        <f t="shared" ref="U145:U208" si="19">RIGHT($E$7,4)</f>
        <v>2526</v>
      </c>
      <c r="V145" s="28" t="str">
        <f t="shared" ref="V145:V208" si="20">CLEAN(TRIM($D$8))</f>
        <v/>
      </c>
      <c r="W145" s="34"/>
      <c r="X145" s="35"/>
      <c r="Y145" s="52"/>
      <c r="Z145" s="31"/>
      <c r="AA145" s="31"/>
      <c r="AB145" s="31"/>
      <c r="AC1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5" s="173"/>
      <c r="AE145" s="174"/>
      <c r="AF145" s="174"/>
      <c r="AG145" s="174"/>
      <c r="AH145" s="174"/>
      <c r="AI145" s="179" t="str">
        <f>TRIM(CLEAN(大表[[#This Row],[舉例：陳大文]]))&amp;大表[[#This Row],[例：108]]</f>
        <v/>
      </c>
    </row>
    <row r="146" spans="2:35" ht="16.2" x14ac:dyDescent="0.3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93"/>
      <c r="M146" s="28">
        <v>130</v>
      </c>
      <c r="N146" s="28" t="str">
        <f>IF(大表[[#This Row],[有效 / 無效]]="有效",大表[[#This Row],[序]],"")</f>
        <v/>
      </c>
      <c r="O146" s="28" t="str">
        <f t="shared" si="14"/>
        <v>紀念品</v>
      </c>
      <c r="P146" s="84">
        <f t="shared" ca="1" si="15"/>
        <v>46322</v>
      </c>
      <c r="Q146" s="28">
        <f t="shared" si="16"/>
        <v>0</v>
      </c>
      <c r="R146" s="28">
        <f t="shared" si="17"/>
        <v>0</v>
      </c>
      <c r="S146" s="28">
        <f>IF(COUNTA(大表[[#This Row],[舉例：陳大文]:[例：108]])=2,COUNTIF(大表[名+時數],大表[[#This Row],[名+時數]]),0)</f>
        <v>0</v>
      </c>
      <c r="T146" s="28" t="str">
        <f t="shared" si="18"/>
        <v>Sxxx</v>
      </c>
      <c r="U146" s="28" t="str">
        <f t="shared" si="19"/>
        <v>2526</v>
      </c>
      <c r="V146" s="28" t="str">
        <f t="shared" si="20"/>
        <v/>
      </c>
      <c r="W146" s="34"/>
      <c r="X146" s="35"/>
      <c r="Y146" s="52"/>
      <c r="Z146" s="31"/>
      <c r="AA146" s="31"/>
      <c r="AB146" s="31"/>
      <c r="AC1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6" s="173"/>
      <c r="AE146" s="174"/>
      <c r="AF146" s="174"/>
      <c r="AG146" s="174"/>
      <c r="AH146" s="174"/>
      <c r="AI146" s="179" t="str">
        <f>TRIM(CLEAN(大表[[#This Row],[舉例：陳大文]]))&amp;大表[[#This Row],[例：108]]</f>
        <v/>
      </c>
    </row>
    <row r="147" spans="2:35" ht="16.2" x14ac:dyDescent="0.3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93"/>
      <c r="M147" s="28">
        <v>131</v>
      </c>
      <c r="N147" s="28" t="str">
        <f>IF(大表[[#This Row],[有效 / 無效]]="有效",大表[[#This Row],[序]],"")</f>
        <v/>
      </c>
      <c r="O147" s="28" t="str">
        <f t="shared" si="14"/>
        <v>紀念品</v>
      </c>
      <c r="P147" s="84">
        <f t="shared" ca="1" si="15"/>
        <v>46322</v>
      </c>
      <c r="Q147" s="28">
        <f t="shared" si="16"/>
        <v>0</v>
      </c>
      <c r="R147" s="28">
        <f t="shared" si="17"/>
        <v>0</v>
      </c>
      <c r="S147" s="28">
        <f>IF(COUNTA(大表[[#This Row],[舉例：陳大文]:[例：108]])=2,COUNTIF(大表[名+時數],大表[[#This Row],[名+時數]]),0)</f>
        <v>0</v>
      </c>
      <c r="T147" s="28" t="str">
        <f t="shared" si="18"/>
        <v>Sxxx</v>
      </c>
      <c r="U147" s="28" t="str">
        <f t="shared" si="19"/>
        <v>2526</v>
      </c>
      <c r="V147" s="28" t="str">
        <f t="shared" si="20"/>
        <v/>
      </c>
      <c r="W147" s="34"/>
      <c r="X147" s="35"/>
      <c r="Y147" s="52"/>
      <c r="Z147" s="31"/>
      <c r="AA147" s="31"/>
      <c r="AB147" s="31"/>
      <c r="AC1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7" s="173"/>
      <c r="AE147" s="174"/>
      <c r="AF147" s="174"/>
      <c r="AG147" s="174"/>
      <c r="AH147" s="174"/>
      <c r="AI147" s="179" t="str">
        <f>TRIM(CLEAN(大表[[#This Row],[舉例：陳大文]]))&amp;大表[[#This Row],[例：108]]</f>
        <v/>
      </c>
    </row>
    <row r="148" spans="2:35" ht="16.2" x14ac:dyDescent="0.3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93"/>
      <c r="M148" s="28">
        <v>132</v>
      </c>
      <c r="N148" s="28" t="str">
        <f>IF(大表[[#This Row],[有效 / 無效]]="有效",大表[[#This Row],[序]],"")</f>
        <v/>
      </c>
      <c r="O148" s="28" t="str">
        <f t="shared" si="14"/>
        <v>紀念品</v>
      </c>
      <c r="P148" s="84">
        <f t="shared" ca="1" si="15"/>
        <v>46322</v>
      </c>
      <c r="Q148" s="28">
        <f t="shared" si="16"/>
        <v>0</v>
      </c>
      <c r="R148" s="28">
        <f t="shared" si="17"/>
        <v>0</v>
      </c>
      <c r="S148" s="28">
        <f>IF(COUNTA(大表[[#This Row],[舉例：陳大文]:[例：108]])=2,COUNTIF(大表[名+時數],大表[[#This Row],[名+時數]]),0)</f>
        <v>0</v>
      </c>
      <c r="T148" s="28" t="str">
        <f t="shared" si="18"/>
        <v>Sxxx</v>
      </c>
      <c r="U148" s="28" t="str">
        <f t="shared" si="19"/>
        <v>2526</v>
      </c>
      <c r="V148" s="28" t="str">
        <f t="shared" si="20"/>
        <v/>
      </c>
      <c r="W148" s="34"/>
      <c r="X148" s="35"/>
      <c r="Y148" s="52"/>
      <c r="Z148" s="31"/>
      <c r="AA148" s="31"/>
      <c r="AB148" s="31"/>
      <c r="AC1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8" s="173"/>
      <c r="AE148" s="174"/>
      <c r="AF148" s="174"/>
      <c r="AG148" s="174"/>
      <c r="AH148" s="174"/>
      <c r="AI148" s="179" t="str">
        <f>TRIM(CLEAN(大表[[#This Row],[舉例：陳大文]]))&amp;大表[[#This Row],[例：108]]</f>
        <v/>
      </c>
    </row>
    <row r="149" spans="2:35" ht="16.2" x14ac:dyDescent="0.3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93"/>
      <c r="M149" s="28">
        <v>133</v>
      </c>
      <c r="N149" s="28" t="str">
        <f>IF(大表[[#This Row],[有效 / 無效]]="有效",大表[[#This Row],[序]],"")</f>
        <v/>
      </c>
      <c r="O149" s="28" t="str">
        <f t="shared" si="14"/>
        <v>紀念品</v>
      </c>
      <c r="P149" s="84">
        <f t="shared" ca="1" si="15"/>
        <v>46322</v>
      </c>
      <c r="Q149" s="28">
        <f t="shared" si="16"/>
        <v>0</v>
      </c>
      <c r="R149" s="28">
        <f t="shared" si="17"/>
        <v>0</v>
      </c>
      <c r="S149" s="28">
        <f>IF(COUNTA(大表[[#This Row],[舉例：陳大文]:[例：108]])=2,COUNTIF(大表[名+時數],大表[[#This Row],[名+時數]]),0)</f>
        <v>0</v>
      </c>
      <c r="T149" s="28" t="str">
        <f t="shared" si="18"/>
        <v>Sxxx</v>
      </c>
      <c r="U149" s="28" t="str">
        <f t="shared" si="19"/>
        <v>2526</v>
      </c>
      <c r="V149" s="28" t="str">
        <f t="shared" si="20"/>
        <v/>
      </c>
      <c r="W149" s="34"/>
      <c r="X149" s="35"/>
      <c r="Y149" s="52"/>
      <c r="Z149" s="31"/>
      <c r="AA149" s="31"/>
      <c r="AB149" s="31"/>
      <c r="AC1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49" s="173"/>
      <c r="AE149" s="174"/>
      <c r="AF149" s="174"/>
      <c r="AG149" s="174"/>
      <c r="AH149" s="174"/>
      <c r="AI149" s="179" t="str">
        <f>TRIM(CLEAN(大表[[#This Row],[舉例：陳大文]]))&amp;大表[[#This Row],[例：108]]</f>
        <v/>
      </c>
    </row>
    <row r="150" spans="2:35" ht="16.2" x14ac:dyDescent="0.3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93"/>
      <c r="M150" s="28">
        <v>134</v>
      </c>
      <c r="N150" s="28" t="str">
        <f>IF(大表[[#This Row],[有效 / 無效]]="有效",大表[[#This Row],[序]],"")</f>
        <v/>
      </c>
      <c r="O150" s="28" t="str">
        <f t="shared" si="14"/>
        <v>紀念品</v>
      </c>
      <c r="P150" s="84">
        <f t="shared" ca="1" si="15"/>
        <v>46322</v>
      </c>
      <c r="Q150" s="28">
        <f t="shared" si="16"/>
        <v>0</v>
      </c>
      <c r="R150" s="28">
        <f t="shared" si="17"/>
        <v>0</v>
      </c>
      <c r="S150" s="28">
        <f>IF(COUNTA(大表[[#This Row],[舉例：陳大文]:[例：108]])=2,COUNTIF(大表[名+時數],大表[[#This Row],[名+時數]]),0)</f>
        <v>0</v>
      </c>
      <c r="T150" s="28" t="str">
        <f t="shared" si="18"/>
        <v>Sxxx</v>
      </c>
      <c r="U150" s="28" t="str">
        <f t="shared" si="19"/>
        <v>2526</v>
      </c>
      <c r="V150" s="28" t="str">
        <f t="shared" si="20"/>
        <v/>
      </c>
      <c r="W150" s="34"/>
      <c r="X150" s="35"/>
      <c r="Y150" s="52"/>
      <c r="Z150" s="31"/>
      <c r="AA150" s="31"/>
      <c r="AB150" s="31"/>
      <c r="AC1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0" s="173"/>
      <c r="AE150" s="174"/>
      <c r="AF150" s="174"/>
      <c r="AG150" s="174"/>
      <c r="AH150" s="174"/>
      <c r="AI150" s="179" t="str">
        <f>TRIM(CLEAN(大表[[#This Row],[舉例：陳大文]]))&amp;大表[[#This Row],[例：108]]</f>
        <v/>
      </c>
    </row>
    <row r="151" spans="2:35" ht="16.2" x14ac:dyDescent="0.3"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93"/>
      <c r="M151" s="28">
        <v>135</v>
      </c>
      <c r="N151" s="28" t="str">
        <f>IF(大表[[#This Row],[有效 / 無效]]="有效",大表[[#This Row],[序]],"")</f>
        <v/>
      </c>
      <c r="O151" s="28" t="str">
        <f t="shared" si="14"/>
        <v>紀念品</v>
      </c>
      <c r="P151" s="84">
        <f t="shared" ca="1" si="15"/>
        <v>46322</v>
      </c>
      <c r="Q151" s="28">
        <f t="shared" si="16"/>
        <v>0</v>
      </c>
      <c r="R151" s="28">
        <f t="shared" si="17"/>
        <v>0</v>
      </c>
      <c r="S151" s="28">
        <f>IF(COUNTA(大表[[#This Row],[舉例：陳大文]:[例：108]])=2,COUNTIF(大表[名+時數],大表[[#This Row],[名+時數]]),0)</f>
        <v>0</v>
      </c>
      <c r="T151" s="28" t="str">
        <f t="shared" si="18"/>
        <v>Sxxx</v>
      </c>
      <c r="U151" s="28" t="str">
        <f t="shared" si="19"/>
        <v>2526</v>
      </c>
      <c r="V151" s="28" t="str">
        <f t="shared" si="20"/>
        <v/>
      </c>
      <c r="W151" s="34"/>
      <c r="X151" s="35"/>
      <c r="Y151" s="52"/>
      <c r="Z151" s="31"/>
      <c r="AA151" s="31"/>
      <c r="AB151" s="31"/>
      <c r="AC1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1" s="173"/>
      <c r="AE151" s="174"/>
      <c r="AF151" s="174"/>
      <c r="AG151" s="174"/>
      <c r="AH151" s="174"/>
      <c r="AI151" s="179" t="str">
        <f>TRIM(CLEAN(大表[[#This Row],[舉例：陳大文]]))&amp;大表[[#This Row],[例：108]]</f>
        <v/>
      </c>
    </row>
    <row r="152" spans="2:35" ht="16.2" x14ac:dyDescent="0.3"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93"/>
      <c r="M152" s="28">
        <v>136</v>
      </c>
      <c r="N152" s="28" t="str">
        <f>IF(大表[[#This Row],[有效 / 無效]]="有效",大表[[#This Row],[序]],"")</f>
        <v/>
      </c>
      <c r="O152" s="28" t="str">
        <f t="shared" si="14"/>
        <v>紀念品</v>
      </c>
      <c r="P152" s="84">
        <f t="shared" ca="1" si="15"/>
        <v>46322</v>
      </c>
      <c r="Q152" s="28">
        <f t="shared" si="16"/>
        <v>0</v>
      </c>
      <c r="R152" s="28">
        <f t="shared" si="17"/>
        <v>0</v>
      </c>
      <c r="S152" s="28">
        <f>IF(COUNTA(大表[[#This Row],[舉例：陳大文]:[例：108]])=2,COUNTIF(大表[名+時數],大表[[#This Row],[名+時數]]),0)</f>
        <v>0</v>
      </c>
      <c r="T152" s="28" t="str">
        <f t="shared" si="18"/>
        <v>Sxxx</v>
      </c>
      <c r="U152" s="28" t="str">
        <f t="shared" si="19"/>
        <v>2526</v>
      </c>
      <c r="V152" s="28" t="str">
        <f t="shared" si="20"/>
        <v/>
      </c>
      <c r="W152" s="34"/>
      <c r="X152" s="35"/>
      <c r="Y152" s="52"/>
      <c r="Z152" s="31"/>
      <c r="AA152" s="31"/>
      <c r="AB152" s="31"/>
      <c r="AC1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2" s="173"/>
      <c r="AE152" s="174"/>
      <c r="AF152" s="174"/>
      <c r="AG152" s="174"/>
      <c r="AH152" s="174"/>
      <c r="AI152" s="179" t="str">
        <f>TRIM(CLEAN(大表[[#This Row],[舉例：陳大文]]))&amp;大表[[#This Row],[例：108]]</f>
        <v/>
      </c>
    </row>
    <row r="153" spans="2:35" ht="16.2" x14ac:dyDescent="0.3"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93"/>
      <c r="M153" s="28">
        <v>137</v>
      </c>
      <c r="N153" s="28" t="str">
        <f>IF(大表[[#This Row],[有效 / 無效]]="有效",大表[[#This Row],[序]],"")</f>
        <v/>
      </c>
      <c r="O153" s="28" t="str">
        <f t="shared" si="14"/>
        <v>紀念品</v>
      </c>
      <c r="P153" s="84">
        <f t="shared" ca="1" si="15"/>
        <v>46322</v>
      </c>
      <c r="Q153" s="28">
        <f t="shared" si="16"/>
        <v>0</v>
      </c>
      <c r="R153" s="28">
        <f t="shared" si="17"/>
        <v>0</v>
      </c>
      <c r="S153" s="28">
        <f>IF(COUNTA(大表[[#This Row],[舉例：陳大文]:[例：108]])=2,COUNTIF(大表[名+時數],大表[[#This Row],[名+時數]]),0)</f>
        <v>0</v>
      </c>
      <c r="T153" s="28" t="str">
        <f t="shared" si="18"/>
        <v>Sxxx</v>
      </c>
      <c r="U153" s="28" t="str">
        <f t="shared" si="19"/>
        <v>2526</v>
      </c>
      <c r="V153" s="28" t="str">
        <f t="shared" si="20"/>
        <v/>
      </c>
      <c r="W153" s="34"/>
      <c r="X153" s="35"/>
      <c r="Y153" s="52"/>
      <c r="Z153" s="31"/>
      <c r="AA153" s="31"/>
      <c r="AB153" s="31"/>
      <c r="AC1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3" s="173"/>
      <c r="AE153" s="174"/>
      <c r="AF153" s="174"/>
      <c r="AG153" s="174"/>
      <c r="AH153" s="174"/>
      <c r="AI153" s="179" t="str">
        <f>TRIM(CLEAN(大表[[#This Row],[舉例：陳大文]]))&amp;大表[[#This Row],[例：108]]</f>
        <v/>
      </c>
    </row>
    <row r="154" spans="2:35" ht="16.2" x14ac:dyDescent="0.3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93"/>
      <c r="M154" s="28">
        <v>138</v>
      </c>
      <c r="N154" s="28" t="str">
        <f>IF(大表[[#This Row],[有效 / 無效]]="有效",大表[[#This Row],[序]],"")</f>
        <v/>
      </c>
      <c r="O154" s="28" t="str">
        <f t="shared" si="14"/>
        <v>紀念品</v>
      </c>
      <c r="P154" s="84">
        <f t="shared" ca="1" si="15"/>
        <v>46322</v>
      </c>
      <c r="Q154" s="28">
        <f t="shared" si="16"/>
        <v>0</v>
      </c>
      <c r="R154" s="28">
        <f t="shared" si="17"/>
        <v>0</v>
      </c>
      <c r="S154" s="28">
        <f>IF(COUNTA(大表[[#This Row],[舉例：陳大文]:[例：108]])=2,COUNTIF(大表[名+時數],大表[[#This Row],[名+時數]]),0)</f>
        <v>0</v>
      </c>
      <c r="T154" s="28" t="str">
        <f t="shared" si="18"/>
        <v>Sxxx</v>
      </c>
      <c r="U154" s="28" t="str">
        <f t="shared" si="19"/>
        <v>2526</v>
      </c>
      <c r="V154" s="28" t="str">
        <f t="shared" si="20"/>
        <v/>
      </c>
      <c r="W154" s="34"/>
      <c r="X154" s="35"/>
      <c r="Y154" s="52"/>
      <c r="Z154" s="31"/>
      <c r="AA154" s="31"/>
      <c r="AB154" s="31"/>
      <c r="AC1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4" s="173"/>
      <c r="AE154" s="174"/>
      <c r="AF154" s="174"/>
      <c r="AG154" s="174"/>
      <c r="AH154" s="174"/>
      <c r="AI154" s="179" t="str">
        <f>TRIM(CLEAN(大表[[#This Row],[舉例：陳大文]]))&amp;大表[[#This Row],[例：108]]</f>
        <v/>
      </c>
    </row>
    <row r="155" spans="2:35" ht="16.2" x14ac:dyDescent="0.3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93"/>
      <c r="M155" s="28">
        <v>139</v>
      </c>
      <c r="N155" s="28" t="str">
        <f>IF(大表[[#This Row],[有效 / 無效]]="有效",大表[[#This Row],[序]],"")</f>
        <v/>
      </c>
      <c r="O155" s="28" t="str">
        <f t="shared" si="14"/>
        <v>紀念品</v>
      </c>
      <c r="P155" s="84">
        <f t="shared" ca="1" si="15"/>
        <v>46322</v>
      </c>
      <c r="Q155" s="28">
        <f t="shared" si="16"/>
        <v>0</v>
      </c>
      <c r="R155" s="28">
        <f t="shared" si="17"/>
        <v>0</v>
      </c>
      <c r="S155" s="28">
        <f>IF(COUNTA(大表[[#This Row],[舉例：陳大文]:[例：108]])=2,COUNTIF(大表[名+時數],大表[[#This Row],[名+時數]]),0)</f>
        <v>0</v>
      </c>
      <c r="T155" s="28" t="str">
        <f t="shared" si="18"/>
        <v>Sxxx</v>
      </c>
      <c r="U155" s="28" t="str">
        <f t="shared" si="19"/>
        <v>2526</v>
      </c>
      <c r="V155" s="28" t="str">
        <f t="shared" si="20"/>
        <v/>
      </c>
      <c r="W155" s="34"/>
      <c r="X155" s="35"/>
      <c r="Y155" s="52"/>
      <c r="Z155" s="31"/>
      <c r="AA155" s="31"/>
      <c r="AB155" s="31"/>
      <c r="AC1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5" s="173"/>
      <c r="AE155" s="174"/>
      <c r="AF155" s="174"/>
      <c r="AG155" s="174"/>
      <c r="AH155" s="174"/>
      <c r="AI155" s="179" t="str">
        <f>TRIM(CLEAN(大表[[#This Row],[舉例：陳大文]]))&amp;大表[[#This Row],[例：108]]</f>
        <v/>
      </c>
    </row>
    <row r="156" spans="2:35" ht="16.2" x14ac:dyDescent="0.3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93"/>
      <c r="M156" s="28">
        <v>140</v>
      </c>
      <c r="N156" s="28" t="str">
        <f>IF(大表[[#This Row],[有效 / 無效]]="有效",大表[[#This Row],[序]],"")</f>
        <v/>
      </c>
      <c r="O156" s="28" t="str">
        <f t="shared" si="14"/>
        <v>紀念品</v>
      </c>
      <c r="P156" s="84">
        <f t="shared" ca="1" si="15"/>
        <v>46322</v>
      </c>
      <c r="Q156" s="28">
        <f t="shared" si="16"/>
        <v>0</v>
      </c>
      <c r="R156" s="28">
        <f t="shared" si="17"/>
        <v>0</v>
      </c>
      <c r="S156" s="28">
        <f>IF(COUNTA(大表[[#This Row],[舉例：陳大文]:[例：108]])=2,COUNTIF(大表[名+時數],大表[[#This Row],[名+時數]]),0)</f>
        <v>0</v>
      </c>
      <c r="T156" s="28" t="str">
        <f t="shared" si="18"/>
        <v>Sxxx</v>
      </c>
      <c r="U156" s="28" t="str">
        <f t="shared" si="19"/>
        <v>2526</v>
      </c>
      <c r="V156" s="28" t="str">
        <f t="shared" si="20"/>
        <v/>
      </c>
      <c r="W156" s="34"/>
      <c r="X156" s="35"/>
      <c r="Y156" s="52"/>
      <c r="Z156" s="31"/>
      <c r="AA156" s="31"/>
      <c r="AB156" s="31"/>
      <c r="AC1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6" s="173"/>
      <c r="AE156" s="174"/>
      <c r="AF156" s="174"/>
      <c r="AG156" s="174"/>
      <c r="AH156" s="174"/>
      <c r="AI156" s="179" t="str">
        <f>TRIM(CLEAN(大表[[#This Row],[舉例：陳大文]]))&amp;大表[[#This Row],[例：108]]</f>
        <v/>
      </c>
    </row>
    <row r="157" spans="2:35" ht="16.2" x14ac:dyDescent="0.3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93"/>
      <c r="M157" s="28">
        <v>141</v>
      </c>
      <c r="N157" s="28" t="str">
        <f>IF(大表[[#This Row],[有效 / 無效]]="有效",大表[[#This Row],[序]],"")</f>
        <v/>
      </c>
      <c r="O157" s="28" t="str">
        <f t="shared" si="14"/>
        <v>紀念品</v>
      </c>
      <c r="P157" s="84">
        <f t="shared" ca="1" si="15"/>
        <v>46322</v>
      </c>
      <c r="Q157" s="28">
        <f t="shared" si="16"/>
        <v>0</v>
      </c>
      <c r="R157" s="28">
        <f t="shared" si="17"/>
        <v>0</v>
      </c>
      <c r="S157" s="28">
        <f>IF(COUNTA(大表[[#This Row],[舉例：陳大文]:[例：108]])=2,COUNTIF(大表[名+時數],大表[[#This Row],[名+時數]]),0)</f>
        <v>0</v>
      </c>
      <c r="T157" s="28" t="str">
        <f t="shared" si="18"/>
        <v>Sxxx</v>
      </c>
      <c r="U157" s="28" t="str">
        <f t="shared" si="19"/>
        <v>2526</v>
      </c>
      <c r="V157" s="28" t="str">
        <f t="shared" si="20"/>
        <v/>
      </c>
      <c r="W157" s="34"/>
      <c r="X157" s="35"/>
      <c r="Y157" s="52"/>
      <c r="Z157" s="31"/>
      <c r="AA157" s="31"/>
      <c r="AB157" s="31"/>
      <c r="AC1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7" s="173"/>
      <c r="AE157" s="174"/>
      <c r="AF157" s="174"/>
      <c r="AG157" s="174"/>
      <c r="AH157" s="174"/>
      <c r="AI157" s="179" t="str">
        <f>TRIM(CLEAN(大表[[#This Row],[舉例：陳大文]]))&amp;大表[[#This Row],[例：108]]</f>
        <v/>
      </c>
    </row>
    <row r="158" spans="2:35" ht="16.2" x14ac:dyDescent="0.3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93"/>
      <c r="M158" s="28">
        <v>142</v>
      </c>
      <c r="N158" s="28" t="str">
        <f>IF(大表[[#This Row],[有效 / 無效]]="有效",大表[[#This Row],[序]],"")</f>
        <v/>
      </c>
      <c r="O158" s="28" t="str">
        <f t="shared" si="14"/>
        <v>紀念品</v>
      </c>
      <c r="P158" s="84">
        <f t="shared" ca="1" si="15"/>
        <v>46322</v>
      </c>
      <c r="Q158" s="28">
        <f t="shared" si="16"/>
        <v>0</v>
      </c>
      <c r="R158" s="28">
        <f t="shared" si="17"/>
        <v>0</v>
      </c>
      <c r="S158" s="28">
        <f>IF(COUNTA(大表[[#This Row],[舉例：陳大文]:[例：108]])=2,COUNTIF(大表[名+時數],大表[[#This Row],[名+時數]]),0)</f>
        <v>0</v>
      </c>
      <c r="T158" s="28" t="str">
        <f t="shared" si="18"/>
        <v>Sxxx</v>
      </c>
      <c r="U158" s="28" t="str">
        <f t="shared" si="19"/>
        <v>2526</v>
      </c>
      <c r="V158" s="28" t="str">
        <f t="shared" si="20"/>
        <v/>
      </c>
      <c r="W158" s="34"/>
      <c r="X158" s="35"/>
      <c r="Y158" s="52"/>
      <c r="Z158" s="31"/>
      <c r="AA158" s="31"/>
      <c r="AB158" s="31"/>
      <c r="AC1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8" s="173"/>
      <c r="AE158" s="174"/>
      <c r="AF158" s="174"/>
      <c r="AG158" s="174"/>
      <c r="AH158" s="174"/>
      <c r="AI158" s="179" t="str">
        <f>TRIM(CLEAN(大表[[#This Row],[舉例：陳大文]]))&amp;大表[[#This Row],[例：108]]</f>
        <v/>
      </c>
    </row>
    <row r="159" spans="2:35" ht="16.2" x14ac:dyDescent="0.3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93"/>
      <c r="M159" s="28">
        <v>143</v>
      </c>
      <c r="N159" s="28" t="str">
        <f>IF(大表[[#This Row],[有效 / 無效]]="有效",大表[[#This Row],[序]],"")</f>
        <v/>
      </c>
      <c r="O159" s="28" t="str">
        <f t="shared" si="14"/>
        <v>紀念品</v>
      </c>
      <c r="P159" s="84">
        <f t="shared" ca="1" si="15"/>
        <v>46322</v>
      </c>
      <c r="Q159" s="28">
        <f t="shared" si="16"/>
        <v>0</v>
      </c>
      <c r="R159" s="28">
        <f t="shared" si="17"/>
        <v>0</v>
      </c>
      <c r="S159" s="28">
        <f>IF(COUNTA(大表[[#This Row],[舉例：陳大文]:[例：108]])=2,COUNTIF(大表[名+時數],大表[[#This Row],[名+時數]]),0)</f>
        <v>0</v>
      </c>
      <c r="T159" s="28" t="str">
        <f t="shared" si="18"/>
        <v>Sxxx</v>
      </c>
      <c r="U159" s="28" t="str">
        <f t="shared" si="19"/>
        <v>2526</v>
      </c>
      <c r="V159" s="28" t="str">
        <f t="shared" si="20"/>
        <v/>
      </c>
      <c r="W159" s="34"/>
      <c r="X159" s="35"/>
      <c r="Y159" s="52"/>
      <c r="Z159" s="31"/>
      <c r="AA159" s="31"/>
      <c r="AB159" s="31"/>
      <c r="AC1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59" s="173"/>
      <c r="AE159" s="174"/>
      <c r="AF159" s="174"/>
      <c r="AG159" s="174"/>
      <c r="AH159" s="174"/>
      <c r="AI159" s="179" t="str">
        <f>TRIM(CLEAN(大表[[#This Row],[舉例：陳大文]]))&amp;大表[[#This Row],[例：108]]</f>
        <v/>
      </c>
    </row>
    <row r="160" spans="2:35" ht="16.2" x14ac:dyDescent="0.3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93"/>
      <c r="M160" s="28">
        <v>144</v>
      </c>
      <c r="N160" s="28" t="str">
        <f>IF(大表[[#This Row],[有效 / 無效]]="有效",大表[[#This Row],[序]],"")</f>
        <v/>
      </c>
      <c r="O160" s="28" t="str">
        <f t="shared" si="14"/>
        <v>紀念品</v>
      </c>
      <c r="P160" s="84">
        <f t="shared" ca="1" si="15"/>
        <v>46322</v>
      </c>
      <c r="Q160" s="28">
        <f t="shared" si="16"/>
        <v>0</v>
      </c>
      <c r="R160" s="28">
        <f t="shared" si="17"/>
        <v>0</v>
      </c>
      <c r="S160" s="28">
        <f>IF(COUNTA(大表[[#This Row],[舉例：陳大文]:[例：108]])=2,COUNTIF(大表[名+時數],大表[[#This Row],[名+時數]]),0)</f>
        <v>0</v>
      </c>
      <c r="T160" s="28" t="str">
        <f t="shared" si="18"/>
        <v>Sxxx</v>
      </c>
      <c r="U160" s="28" t="str">
        <f t="shared" si="19"/>
        <v>2526</v>
      </c>
      <c r="V160" s="28" t="str">
        <f t="shared" si="20"/>
        <v/>
      </c>
      <c r="W160" s="34"/>
      <c r="X160" s="35"/>
      <c r="Y160" s="52"/>
      <c r="Z160" s="31"/>
      <c r="AA160" s="31"/>
      <c r="AB160" s="31"/>
      <c r="AC1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0" s="173"/>
      <c r="AE160" s="174"/>
      <c r="AF160" s="174"/>
      <c r="AG160" s="174"/>
      <c r="AH160" s="174"/>
      <c r="AI160" s="179" t="str">
        <f>TRIM(CLEAN(大表[[#This Row],[舉例：陳大文]]))&amp;大表[[#This Row],[例：108]]</f>
        <v/>
      </c>
    </row>
    <row r="161" spans="2:35" ht="16.2" x14ac:dyDescent="0.3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93"/>
      <c r="M161" s="28">
        <v>145</v>
      </c>
      <c r="N161" s="28" t="str">
        <f>IF(大表[[#This Row],[有效 / 無效]]="有效",大表[[#This Row],[序]],"")</f>
        <v/>
      </c>
      <c r="O161" s="28" t="str">
        <f t="shared" si="14"/>
        <v>紀念品</v>
      </c>
      <c r="P161" s="84">
        <f t="shared" ca="1" si="15"/>
        <v>46322</v>
      </c>
      <c r="Q161" s="28">
        <f t="shared" si="16"/>
        <v>0</v>
      </c>
      <c r="R161" s="28">
        <f t="shared" si="17"/>
        <v>0</v>
      </c>
      <c r="S161" s="28">
        <f>IF(COUNTA(大表[[#This Row],[舉例：陳大文]:[例：108]])=2,COUNTIF(大表[名+時數],大表[[#This Row],[名+時數]]),0)</f>
        <v>0</v>
      </c>
      <c r="T161" s="28" t="str">
        <f t="shared" si="18"/>
        <v>Sxxx</v>
      </c>
      <c r="U161" s="28" t="str">
        <f t="shared" si="19"/>
        <v>2526</v>
      </c>
      <c r="V161" s="28" t="str">
        <f t="shared" si="20"/>
        <v/>
      </c>
      <c r="W161" s="34"/>
      <c r="X161" s="35"/>
      <c r="Y161" s="52"/>
      <c r="Z161" s="31"/>
      <c r="AA161" s="31"/>
      <c r="AB161" s="31"/>
      <c r="AC1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1" s="173"/>
      <c r="AE161" s="174"/>
      <c r="AF161" s="174"/>
      <c r="AG161" s="174"/>
      <c r="AH161" s="174"/>
      <c r="AI161" s="179" t="str">
        <f>TRIM(CLEAN(大表[[#This Row],[舉例：陳大文]]))&amp;大表[[#This Row],[例：108]]</f>
        <v/>
      </c>
    </row>
    <row r="162" spans="2:35" ht="16.2" x14ac:dyDescent="0.3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93"/>
      <c r="M162" s="28">
        <v>146</v>
      </c>
      <c r="N162" s="28" t="str">
        <f>IF(大表[[#This Row],[有效 / 無效]]="有效",大表[[#This Row],[序]],"")</f>
        <v/>
      </c>
      <c r="O162" s="28" t="str">
        <f t="shared" si="14"/>
        <v>紀念品</v>
      </c>
      <c r="P162" s="84">
        <f t="shared" ca="1" si="15"/>
        <v>46322</v>
      </c>
      <c r="Q162" s="28">
        <f t="shared" si="16"/>
        <v>0</v>
      </c>
      <c r="R162" s="28">
        <f t="shared" si="17"/>
        <v>0</v>
      </c>
      <c r="S162" s="28">
        <f>IF(COUNTA(大表[[#This Row],[舉例：陳大文]:[例：108]])=2,COUNTIF(大表[名+時數],大表[[#This Row],[名+時數]]),0)</f>
        <v>0</v>
      </c>
      <c r="T162" s="28" t="str">
        <f t="shared" si="18"/>
        <v>Sxxx</v>
      </c>
      <c r="U162" s="28" t="str">
        <f t="shared" si="19"/>
        <v>2526</v>
      </c>
      <c r="V162" s="28" t="str">
        <f t="shared" si="20"/>
        <v/>
      </c>
      <c r="W162" s="34"/>
      <c r="X162" s="35"/>
      <c r="Y162" s="52"/>
      <c r="Z162" s="31"/>
      <c r="AA162" s="31"/>
      <c r="AB162" s="31"/>
      <c r="AC1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2" s="173"/>
      <c r="AE162" s="174"/>
      <c r="AF162" s="174"/>
      <c r="AG162" s="174"/>
      <c r="AH162" s="174"/>
      <c r="AI162" s="179" t="str">
        <f>TRIM(CLEAN(大表[[#This Row],[舉例：陳大文]]))&amp;大表[[#This Row],[例：108]]</f>
        <v/>
      </c>
    </row>
    <row r="163" spans="2:35" ht="16.2" x14ac:dyDescent="0.3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93"/>
      <c r="M163" s="28">
        <v>147</v>
      </c>
      <c r="N163" s="28" t="str">
        <f>IF(大表[[#This Row],[有效 / 無效]]="有效",大表[[#This Row],[序]],"")</f>
        <v/>
      </c>
      <c r="O163" s="28" t="str">
        <f t="shared" si="14"/>
        <v>紀念品</v>
      </c>
      <c r="P163" s="84">
        <f t="shared" ca="1" si="15"/>
        <v>46322</v>
      </c>
      <c r="Q163" s="28">
        <f t="shared" si="16"/>
        <v>0</v>
      </c>
      <c r="R163" s="28">
        <f t="shared" si="17"/>
        <v>0</v>
      </c>
      <c r="S163" s="28">
        <f>IF(COUNTA(大表[[#This Row],[舉例：陳大文]:[例：108]])=2,COUNTIF(大表[名+時數],大表[[#This Row],[名+時數]]),0)</f>
        <v>0</v>
      </c>
      <c r="T163" s="28" t="str">
        <f t="shared" si="18"/>
        <v>Sxxx</v>
      </c>
      <c r="U163" s="28" t="str">
        <f t="shared" si="19"/>
        <v>2526</v>
      </c>
      <c r="V163" s="28" t="str">
        <f t="shared" si="20"/>
        <v/>
      </c>
      <c r="W163" s="34"/>
      <c r="X163" s="35"/>
      <c r="Y163" s="52"/>
      <c r="Z163" s="31"/>
      <c r="AA163" s="31"/>
      <c r="AB163" s="31"/>
      <c r="AC1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3" s="173"/>
      <c r="AE163" s="174"/>
      <c r="AF163" s="174"/>
      <c r="AG163" s="174"/>
      <c r="AH163" s="174"/>
      <c r="AI163" s="179" t="str">
        <f>TRIM(CLEAN(大表[[#This Row],[舉例：陳大文]]))&amp;大表[[#This Row],[例：108]]</f>
        <v/>
      </c>
    </row>
    <row r="164" spans="2:35" ht="16.2" x14ac:dyDescent="0.3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93"/>
      <c r="M164" s="28">
        <v>148</v>
      </c>
      <c r="N164" s="28" t="str">
        <f>IF(大表[[#This Row],[有效 / 無效]]="有效",大表[[#This Row],[序]],"")</f>
        <v/>
      </c>
      <c r="O164" s="28" t="str">
        <f t="shared" si="14"/>
        <v>紀念品</v>
      </c>
      <c r="P164" s="84">
        <f t="shared" ca="1" si="15"/>
        <v>46322</v>
      </c>
      <c r="Q164" s="28">
        <f t="shared" si="16"/>
        <v>0</v>
      </c>
      <c r="R164" s="28">
        <f t="shared" si="17"/>
        <v>0</v>
      </c>
      <c r="S164" s="28">
        <f>IF(COUNTA(大表[[#This Row],[舉例：陳大文]:[例：108]])=2,COUNTIF(大表[名+時數],大表[[#This Row],[名+時數]]),0)</f>
        <v>0</v>
      </c>
      <c r="T164" s="28" t="str">
        <f t="shared" si="18"/>
        <v>Sxxx</v>
      </c>
      <c r="U164" s="28" t="str">
        <f t="shared" si="19"/>
        <v>2526</v>
      </c>
      <c r="V164" s="28" t="str">
        <f t="shared" si="20"/>
        <v/>
      </c>
      <c r="W164" s="34"/>
      <c r="X164" s="35"/>
      <c r="Y164" s="52"/>
      <c r="Z164" s="31"/>
      <c r="AA164" s="31"/>
      <c r="AB164" s="31"/>
      <c r="AC1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4" s="173"/>
      <c r="AE164" s="174"/>
      <c r="AF164" s="174"/>
      <c r="AG164" s="174"/>
      <c r="AH164" s="174"/>
      <c r="AI164" s="179" t="str">
        <f>TRIM(CLEAN(大表[[#This Row],[舉例：陳大文]]))&amp;大表[[#This Row],[例：108]]</f>
        <v/>
      </c>
    </row>
    <row r="165" spans="2:35" ht="16.2" x14ac:dyDescent="0.3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93"/>
      <c r="M165" s="28">
        <v>149</v>
      </c>
      <c r="N165" s="28" t="str">
        <f>IF(大表[[#This Row],[有效 / 無效]]="有效",大表[[#This Row],[序]],"")</f>
        <v/>
      </c>
      <c r="O165" s="28" t="str">
        <f t="shared" si="14"/>
        <v>紀念品</v>
      </c>
      <c r="P165" s="84">
        <f t="shared" ca="1" si="15"/>
        <v>46322</v>
      </c>
      <c r="Q165" s="28">
        <f t="shared" si="16"/>
        <v>0</v>
      </c>
      <c r="R165" s="28">
        <f t="shared" si="17"/>
        <v>0</v>
      </c>
      <c r="S165" s="28">
        <f>IF(COUNTA(大表[[#This Row],[舉例：陳大文]:[例：108]])=2,COUNTIF(大表[名+時數],大表[[#This Row],[名+時數]]),0)</f>
        <v>0</v>
      </c>
      <c r="T165" s="28" t="str">
        <f t="shared" si="18"/>
        <v>Sxxx</v>
      </c>
      <c r="U165" s="28" t="str">
        <f t="shared" si="19"/>
        <v>2526</v>
      </c>
      <c r="V165" s="28" t="str">
        <f t="shared" si="20"/>
        <v/>
      </c>
      <c r="W165" s="34"/>
      <c r="X165" s="35"/>
      <c r="Y165" s="52"/>
      <c r="Z165" s="31"/>
      <c r="AA165" s="31"/>
      <c r="AB165" s="31"/>
      <c r="AC1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5" s="173"/>
      <c r="AE165" s="174"/>
      <c r="AF165" s="174"/>
      <c r="AG165" s="174"/>
      <c r="AH165" s="174"/>
      <c r="AI165" s="179" t="str">
        <f>TRIM(CLEAN(大表[[#This Row],[舉例：陳大文]]))&amp;大表[[#This Row],[例：108]]</f>
        <v/>
      </c>
    </row>
    <row r="166" spans="2:35" ht="16.2" x14ac:dyDescent="0.3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93"/>
      <c r="M166" s="28">
        <v>150</v>
      </c>
      <c r="N166" s="28" t="str">
        <f>IF(大表[[#This Row],[有效 / 無效]]="有效",大表[[#This Row],[序]],"")</f>
        <v/>
      </c>
      <c r="O166" s="28" t="str">
        <f t="shared" si="14"/>
        <v>紀念品</v>
      </c>
      <c r="P166" s="84">
        <f t="shared" ca="1" si="15"/>
        <v>46322</v>
      </c>
      <c r="Q166" s="28">
        <f t="shared" si="16"/>
        <v>0</v>
      </c>
      <c r="R166" s="28">
        <f t="shared" si="17"/>
        <v>0</v>
      </c>
      <c r="S166" s="28">
        <f>IF(COUNTA(大表[[#This Row],[舉例：陳大文]:[例：108]])=2,COUNTIF(大表[名+時數],大表[[#This Row],[名+時數]]),0)</f>
        <v>0</v>
      </c>
      <c r="T166" s="28" t="str">
        <f t="shared" si="18"/>
        <v>Sxxx</v>
      </c>
      <c r="U166" s="28" t="str">
        <f t="shared" si="19"/>
        <v>2526</v>
      </c>
      <c r="V166" s="28" t="str">
        <f t="shared" si="20"/>
        <v/>
      </c>
      <c r="W166" s="34"/>
      <c r="X166" s="35"/>
      <c r="Y166" s="52"/>
      <c r="Z166" s="31"/>
      <c r="AA166" s="31"/>
      <c r="AB166" s="31"/>
      <c r="AC1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6" s="173"/>
      <c r="AE166" s="174"/>
      <c r="AF166" s="174"/>
      <c r="AG166" s="174"/>
      <c r="AH166" s="174"/>
      <c r="AI166" s="179" t="str">
        <f>TRIM(CLEAN(大表[[#This Row],[舉例：陳大文]]))&amp;大表[[#This Row],[例：108]]</f>
        <v/>
      </c>
    </row>
    <row r="167" spans="2:35" ht="16.2" x14ac:dyDescent="0.3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93"/>
      <c r="M167" s="28">
        <v>151</v>
      </c>
      <c r="N167" s="28" t="str">
        <f>IF(大表[[#This Row],[有效 / 無效]]="有效",大表[[#This Row],[序]],"")</f>
        <v/>
      </c>
      <c r="O167" s="28" t="str">
        <f t="shared" si="14"/>
        <v>紀念品</v>
      </c>
      <c r="P167" s="84">
        <f t="shared" ca="1" si="15"/>
        <v>46322</v>
      </c>
      <c r="Q167" s="28">
        <f t="shared" si="16"/>
        <v>0</v>
      </c>
      <c r="R167" s="28">
        <f t="shared" si="17"/>
        <v>0</v>
      </c>
      <c r="S167" s="28">
        <f>IF(COUNTA(大表[[#This Row],[舉例：陳大文]:[例：108]])=2,COUNTIF(大表[名+時數],大表[[#This Row],[名+時數]]),0)</f>
        <v>0</v>
      </c>
      <c r="T167" s="28" t="str">
        <f t="shared" si="18"/>
        <v>Sxxx</v>
      </c>
      <c r="U167" s="28" t="str">
        <f t="shared" si="19"/>
        <v>2526</v>
      </c>
      <c r="V167" s="28" t="str">
        <f t="shared" si="20"/>
        <v/>
      </c>
      <c r="W167" s="34"/>
      <c r="X167" s="35"/>
      <c r="Y167" s="52"/>
      <c r="Z167" s="31"/>
      <c r="AA167" s="31"/>
      <c r="AB167" s="31"/>
      <c r="AC1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7" s="173"/>
      <c r="AE167" s="174"/>
      <c r="AF167" s="174"/>
      <c r="AG167" s="174"/>
      <c r="AH167" s="174"/>
      <c r="AI167" s="179" t="str">
        <f>TRIM(CLEAN(大表[[#This Row],[舉例：陳大文]]))&amp;大表[[#This Row],[例：108]]</f>
        <v/>
      </c>
    </row>
    <row r="168" spans="2:35" ht="16.2" x14ac:dyDescent="0.3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93"/>
      <c r="M168" s="28">
        <v>152</v>
      </c>
      <c r="N168" s="28" t="str">
        <f>IF(大表[[#This Row],[有效 / 無效]]="有效",大表[[#This Row],[序]],"")</f>
        <v/>
      </c>
      <c r="O168" s="28" t="str">
        <f t="shared" si="14"/>
        <v>紀念品</v>
      </c>
      <c r="P168" s="84">
        <f t="shared" ca="1" si="15"/>
        <v>46322</v>
      </c>
      <c r="Q168" s="28">
        <f t="shared" si="16"/>
        <v>0</v>
      </c>
      <c r="R168" s="28">
        <f t="shared" si="17"/>
        <v>0</v>
      </c>
      <c r="S168" s="28">
        <f>IF(COUNTA(大表[[#This Row],[舉例：陳大文]:[例：108]])=2,COUNTIF(大表[名+時數],大表[[#This Row],[名+時數]]),0)</f>
        <v>0</v>
      </c>
      <c r="T168" s="28" t="str">
        <f t="shared" si="18"/>
        <v>Sxxx</v>
      </c>
      <c r="U168" s="28" t="str">
        <f t="shared" si="19"/>
        <v>2526</v>
      </c>
      <c r="V168" s="28" t="str">
        <f t="shared" si="20"/>
        <v/>
      </c>
      <c r="W168" s="34"/>
      <c r="X168" s="35"/>
      <c r="Y168" s="52"/>
      <c r="Z168" s="31"/>
      <c r="AA168" s="31"/>
      <c r="AB168" s="31"/>
      <c r="AC1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8" s="173"/>
      <c r="AE168" s="174"/>
      <c r="AF168" s="174"/>
      <c r="AG168" s="174"/>
      <c r="AH168" s="174"/>
      <c r="AI168" s="179" t="str">
        <f>TRIM(CLEAN(大表[[#This Row],[舉例：陳大文]]))&amp;大表[[#This Row],[例：108]]</f>
        <v/>
      </c>
    </row>
    <row r="169" spans="2:35" ht="16.2" x14ac:dyDescent="0.3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93"/>
      <c r="M169" s="28">
        <v>153</v>
      </c>
      <c r="N169" s="28" t="str">
        <f>IF(大表[[#This Row],[有效 / 無效]]="有效",大表[[#This Row],[序]],"")</f>
        <v/>
      </c>
      <c r="O169" s="28" t="str">
        <f t="shared" si="14"/>
        <v>紀念品</v>
      </c>
      <c r="P169" s="84">
        <f t="shared" ca="1" si="15"/>
        <v>46322</v>
      </c>
      <c r="Q169" s="28">
        <f t="shared" si="16"/>
        <v>0</v>
      </c>
      <c r="R169" s="28">
        <f t="shared" si="17"/>
        <v>0</v>
      </c>
      <c r="S169" s="28">
        <f>IF(COUNTA(大表[[#This Row],[舉例：陳大文]:[例：108]])=2,COUNTIF(大表[名+時數],大表[[#This Row],[名+時數]]),0)</f>
        <v>0</v>
      </c>
      <c r="T169" s="28" t="str">
        <f t="shared" si="18"/>
        <v>Sxxx</v>
      </c>
      <c r="U169" s="28" t="str">
        <f t="shared" si="19"/>
        <v>2526</v>
      </c>
      <c r="V169" s="28" t="str">
        <f t="shared" si="20"/>
        <v/>
      </c>
      <c r="W169" s="34"/>
      <c r="X169" s="35"/>
      <c r="Y169" s="52"/>
      <c r="Z169" s="31"/>
      <c r="AA169" s="31"/>
      <c r="AB169" s="31"/>
      <c r="AC1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69" s="173"/>
      <c r="AE169" s="174"/>
      <c r="AF169" s="174"/>
      <c r="AG169" s="174"/>
      <c r="AH169" s="174"/>
      <c r="AI169" s="179" t="str">
        <f>TRIM(CLEAN(大表[[#This Row],[舉例：陳大文]]))&amp;大表[[#This Row],[例：108]]</f>
        <v/>
      </c>
    </row>
    <row r="170" spans="2:35" ht="16.2" x14ac:dyDescent="0.3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93"/>
      <c r="M170" s="28">
        <v>154</v>
      </c>
      <c r="N170" s="28" t="str">
        <f>IF(大表[[#This Row],[有效 / 無效]]="有效",大表[[#This Row],[序]],"")</f>
        <v/>
      </c>
      <c r="O170" s="28" t="str">
        <f t="shared" si="14"/>
        <v>紀念品</v>
      </c>
      <c r="P170" s="84">
        <f t="shared" ca="1" si="15"/>
        <v>46322</v>
      </c>
      <c r="Q170" s="28">
        <f t="shared" si="16"/>
        <v>0</v>
      </c>
      <c r="R170" s="28">
        <f t="shared" si="17"/>
        <v>0</v>
      </c>
      <c r="S170" s="28">
        <f>IF(COUNTA(大表[[#This Row],[舉例：陳大文]:[例：108]])=2,COUNTIF(大表[名+時數],大表[[#This Row],[名+時數]]),0)</f>
        <v>0</v>
      </c>
      <c r="T170" s="28" t="str">
        <f t="shared" si="18"/>
        <v>Sxxx</v>
      </c>
      <c r="U170" s="28" t="str">
        <f t="shared" si="19"/>
        <v>2526</v>
      </c>
      <c r="V170" s="28" t="str">
        <f t="shared" si="20"/>
        <v/>
      </c>
      <c r="W170" s="34"/>
      <c r="X170" s="35"/>
      <c r="Y170" s="52"/>
      <c r="Z170" s="31"/>
      <c r="AA170" s="31"/>
      <c r="AB170" s="31"/>
      <c r="AC1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0" s="173"/>
      <c r="AE170" s="174"/>
      <c r="AF170" s="174"/>
      <c r="AG170" s="174"/>
      <c r="AH170" s="174"/>
      <c r="AI170" s="179" t="str">
        <f>TRIM(CLEAN(大表[[#This Row],[舉例：陳大文]]))&amp;大表[[#This Row],[例：108]]</f>
        <v/>
      </c>
    </row>
    <row r="171" spans="2:35" ht="16.2" x14ac:dyDescent="0.3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93"/>
      <c r="M171" s="28">
        <v>155</v>
      </c>
      <c r="N171" s="28" t="str">
        <f>IF(大表[[#This Row],[有效 / 無效]]="有效",大表[[#This Row],[序]],"")</f>
        <v/>
      </c>
      <c r="O171" s="28" t="str">
        <f t="shared" si="14"/>
        <v>紀念品</v>
      </c>
      <c r="P171" s="84">
        <f t="shared" ca="1" si="15"/>
        <v>46322</v>
      </c>
      <c r="Q171" s="28">
        <f t="shared" si="16"/>
        <v>0</v>
      </c>
      <c r="R171" s="28">
        <f t="shared" si="17"/>
        <v>0</v>
      </c>
      <c r="S171" s="28">
        <f>IF(COUNTA(大表[[#This Row],[舉例：陳大文]:[例：108]])=2,COUNTIF(大表[名+時數],大表[[#This Row],[名+時數]]),0)</f>
        <v>0</v>
      </c>
      <c r="T171" s="28" t="str">
        <f t="shared" si="18"/>
        <v>Sxxx</v>
      </c>
      <c r="U171" s="28" t="str">
        <f t="shared" si="19"/>
        <v>2526</v>
      </c>
      <c r="V171" s="28" t="str">
        <f t="shared" si="20"/>
        <v/>
      </c>
      <c r="W171" s="34"/>
      <c r="X171" s="35"/>
      <c r="Y171" s="52"/>
      <c r="Z171" s="31"/>
      <c r="AA171" s="31"/>
      <c r="AB171" s="31"/>
      <c r="AC1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1" s="173"/>
      <c r="AE171" s="174"/>
      <c r="AF171" s="174"/>
      <c r="AG171" s="174"/>
      <c r="AH171" s="174"/>
      <c r="AI171" s="179" t="str">
        <f>TRIM(CLEAN(大表[[#This Row],[舉例：陳大文]]))&amp;大表[[#This Row],[例：108]]</f>
        <v/>
      </c>
    </row>
    <row r="172" spans="2:35" ht="16.2" x14ac:dyDescent="0.3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93"/>
      <c r="M172" s="28">
        <v>156</v>
      </c>
      <c r="N172" s="28" t="str">
        <f>IF(大表[[#This Row],[有效 / 無效]]="有效",大表[[#This Row],[序]],"")</f>
        <v/>
      </c>
      <c r="O172" s="28" t="str">
        <f t="shared" si="14"/>
        <v>紀念品</v>
      </c>
      <c r="P172" s="84">
        <f t="shared" ca="1" si="15"/>
        <v>46322</v>
      </c>
      <c r="Q172" s="28">
        <f t="shared" si="16"/>
        <v>0</v>
      </c>
      <c r="R172" s="28">
        <f t="shared" si="17"/>
        <v>0</v>
      </c>
      <c r="S172" s="28">
        <f>IF(COUNTA(大表[[#This Row],[舉例：陳大文]:[例：108]])=2,COUNTIF(大表[名+時數],大表[[#This Row],[名+時數]]),0)</f>
        <v>0</v>
      </c>
      <c r="T172" s="28" t="str">
        <f t="shared" si="18"/>
        <v>Sxxx</v>
      </c>
      <c r="U172" s="28" t="str">
        <f t="shared" si="19"/>
        <v>2526</v>
      </c>
      <c r="V172" s="28" t="str">
        <f t="shared" si="20"/>
        <v/>
      </c>
      <c r="W172" s="34"/>
      <c r="X172" s="35"/>
      <c r="Y172" s="52"/>
      <c r="Z172" s="31"/>
      <c r="AA172" s="31"/>
      <c r="AB172" s="31"/>
      <c r="AC1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2" s="173"/>
      <c r="AE172" s="174"/>
      <c r="AF172" s="174"/>
      <c r="AG172" s="174"/>
      <c r="AH172" s="174"/>
      <c r="AI172" s="179" t="str">
        <f>TRIM(CLEAN(大表[[#This Row],[舉例：陳大文]]))&amp;大表[[#This Row],[例：108]]</f>
        <v/>
      </c>
    </row>
    <row r="173" spans="2:35" ht="16.2" x14ac:dyDescent="0.3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93"/>
      <c r="M173" s="28">
        <v>157</v>
      </c>
      <c r="N173" s="28" t="str">
        <f>IF(大表[[#This Row],[有效 / 無效]]="有效",大表[[#This Row],[序]],"")</f>
        <v/>
      </c>
      <c r="O173" s="28" t="str">
        <f t="shared" si="14"/>
        <v>紀念品</v>
      </c>
      <c r="P173" s="84">
        <f t="shared" ca="1" si="15"/>
        <v>46322</v>
      </c>
      <c r="Q173" s="28">
        <f t="shared" si="16"/>
        <v>0</v>
      </c>
      <c r="R173" s="28">
        <f t="shared" si="17"/>
        <v>0</v>
      </c>
      <c r="S173" s="28">
        <f>IF(COUNTA(大表[[#This Row],[舉例：陳大文]:[例：108]])=2,COUNTIF(大表[名+時數],大表[[#This Row],[名+時數]]),0)</f>
        <v>0</v>
      </c>
      <c r="T173" s="28" t="str">
        <f t="shared" si="18"/>
        <v>Sxxx</v>
      </c>
      <c r="U173" s="28" t="str">
        <f t="shared" si="19"/>
        <v>2526</v>
      </c>
      <c r="V173" s="28" t="str">
        <f t="shared" si="20"/>
        <v/>
      </c>
      <c r="W173" s="34"/>
      <c r="X173" s="35"/>
      <c r="Y173" s="52"/>
      <c r="Z173" s="31"/>
      <c r="AA173" s="31"/>
      <c r="AB173" s="31"/>
      <c r="AC1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3" s="173"/>
      <c r="AE173" s="174"/>
      <c r="AF173" s="174"/>
      <c r="AG173" s="174"/>
      <c r="AH173" s="174"/>
      <c r="AI173" s="179" t="str">
        <f>TRIM(CLEAN(大表[[#This Row],[舉例：陳大文]]))&amp;大表[[#This Row],[例：108]]</f>
        <v/>
      </c>
    </row>
    <row r="174" spans="2:35" ht="16.2" x14ac:dyDescent="0.3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93"/>
      <c r="M174" s="28">
        <v>158</v>
      </c>
      <c r="N174" s="28" t="str">
        <f>IF(大表[[#This Row],[有效 / 無效]]="有效",大表[[#This Row],[序]],"")</f>
        <v/>
      </c>
      <c r="O174" s="28" t="str">
        <f t="shared" si="14"/>
        <v>紀念品</v>
      </c>
      <c r="P174" s="84">
        <f t="shared" ca="1" si="15"/>
        <v>46322</v>
      </c>
      <c r="Q174" s="28">
        <f t="shared" si="16"/>
        <v>0</v>
      </c>
      <c r="R174" s="28">
        <f t="shared" si="17"/>
        <v>0</v>
      </c>
      <c r="S174" s="28">
        <f>IF(COUNTA(大表[[#This Row],[舉例：陳大文]:[例：108]])=2,COUNTIF(大表[名+時數],大表[[#This Row],[名+時數]]),0)</f>
        <v>0</v>
      </c>
      <c r="T174" s="28" t="str">
        <f t="shared" si="18"/>
        <v>Sxxx</v>
      </c>
      <c r="U174" s="28" t="str">
        <f t="shared" si="19"/>
        <v>2526</v>
      </c>
      <c r="V174" s="28" t="str">
        <f t="shared" si="20"/>
        <v/>
      </c>
      <c r="W174" s="34"/>
      <c r="X174" s="35"/>
      <c r="Y174" s="52"/>
      <c r="Z174" s="31"/>
      <c r="AA174" s="31"/>
      <c r="AB174" s="31"/>
      <c r="AC1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4" s="173"/>
      <c r="AE174" s="174"/>
      <c r="AF174" s="174"/>
      <c r="AG174" s="174"/>
      <c r="AH174" s="174"/>
      <c r="AI174" s="179" t="str">
        <f>TRIM(CLEAN(大表[[#This Row],[舉例：陳大文]]))&amp;大表[[#This Row],[例：108]]</f>
        <v/>
      </c>
    </row>
    <row r="175" spans="2:35" ht="16.2" x14ac:dyDescent="0.3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93"/>
      <c r="M175" s="28">
        <v>159</v>
      </c>
      <c r="N175" s="28" t="str">
        <f>IF(大表[[#This Row],[有效 / 無效]]="有效",大表[[#This Row],[序]],"")</f>
        <v/>
      </c>
      <c r="O175" s="28" t="str">
        <f t="shared" si="14"/>
        <v>紀念品</v>
      </c>
      <c r="P175" s="84">
        <f t="shared" ca="1" si="15"/>
        <v>46322</v>
      </c>
      <c r="Q175" s="28">
        <f t="shared" si="16"/>
        <v>0</v>
      </c>
      <c r="R175" s="28">
        <f t="shared" si="17"/>
        <v>0</v>
      </c>
      <c r="S175" s="28">
        <f>IF(COUNTA(大表[[#This Row],[舉例：陳大文]:[例：108]])=2,COUNTIF(大表[名+時數],大表[[#This Row],[名+時數]]),0)</f>
        <v>0</v>
      </c>
      <c r="T175" s="28" t="str">
        <f t="shared" si="18"/>
        <v>Sxxx</v>
      </c>
      <c r="U175" s="28" t="str">
        <f t="shared" si="19"/>
        <v>2526</v>
      </c>
      <c r="V175" s="28" t="str">
        <f t="shared" si="20"/>
        <v/>
      </c>
      <c r="W175" s="34"/>
      <c r="X175" s="35"/>
      <c r="Y175" s="52"/>
      <c r="Z175" s="31"/>
      <c r="AA175" s="31"/>
      <c r="AB175" s="31"/>
      <c r="AC1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5" s="173"/>
      <c r="AE175" s="174"/>
      <c r="AF175" s="174"/>
      <c r="AG175" s="174"/>
      <c r="AH175" s="174"/>
      <c r="AI175" s="179" t="str">
        <f>TRIM(CLEAN(大表[[#This Row],[舉例：陳大文]]))&amp;大表[[#This Row],[例：108]]</f>
        <v/>
      </c>
    </row>
    <row r="176" spans="2:35" ht="16.2" x14ac:dyDescent="0.3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93"/>
      <c r="M176" s="28">
        <v>160</v>
      </c>
      <c r="N176" s="28" t="str">
        <f>IF(大表[[#This Row],[有效 / 無效]]="有效",大表[[#This Row],[序]],"")</f>
        <v/>
      </c>
      <c r="O176" s="28" t="str">
        <f t="shared" si="14"/>
        <v>紀念品</v>
      </c>
      <c r="P176" s="84">
        <f t="shared" ca="1" si="15"/>
        <v>46322</v>
      </c>
      <c r="Q176" s="28">
        <f t="shared" si="16"/>
        <v>0</v>
      </c>
      <c r="R176" s="28">
        <f t="shared" si="17"/>
        <v>0</v>
      </c>
      <c r="S176" s="28">
        <f>IF(COUNTA(大表[[#This Row],[舉例：陳大文]:[例：108]])=2,COUNTIF(大表[名+時數],大表[[#This Row],[名+時數]]),0)</f>
        <v>0</v>
      </c>
      <c r="T176" s="28" t="str">
        <f t="shared" si="18"/>
        <v>Sxxx</v>
      </c>
      <c r="U176" s="28" t="str">
        <f t="shared" si="19"/>
        <v>2526</v>
      </c>
      <c r="V176" s="28" t="str">
        <f t="shared" si="20"/>
        <v/>
      </c>
      <c r="W176" s="34"/>
      <c r="X176" s="35"/>
      <c r="Y176" s="52"/>
      <c r="Z176" s="31"/>
      <c r="AA176" s="31"/>
      <c r="AB176" s="31"/>
      <c r="AC1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6" s="173"/>
      <c r="AE176" s="174"/>
      <c r="AF176" s="174"/>
      <c r="AG176" s="174"/>
      <c r="AH176" s="174"/>
      <c r="AI176" s="179" t="str">
        <f>TRIM(CLEAN(大表[[#This Row],[舉例：陳大文]]))&amp;大表[[#This Row],[例：108]]</f>
        <v/>
      </c>
    </row>
    <row r="177" spans="2:35" ht="16.2" x14ac:dyDescent="0.3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93"/>
      <c r="M177" s="28">
        <v>161</v>
      </c>
      <c r="N177" s="28" t="str">
        <f>IF(大表[[#This Row],[有效 / 無效]]="有效",大表[[#This Row],[序]],"")</f>
        <v/>
      </c>
      <c r="O177" s="28" t="str">
        <f t="shared" si="14"/>
        <v>紀念品</v>
      </c>
      <c r="P177" s="84">
        <f t="shared" ca="1" si="15"/>
        <v>46322</v>
      </c>
      <c r="Q177" s="28">
        <f t="shared" si="16"/>
        <v>0</v>
      </c>
      <c r="R177" s="28">
        <f t="shared" si="17"/>
        <v>0</v>
      </c>
      <c r="S177" s="28">
        <f>IF(COUNTA(大表[[#This Row],[舉例：陳大文]:[例：108]])=2,COUNTIF(大表[名+時數],大表[[#This Row],[名+時數]]),0)</f>
        <v>0</v>
      </c>
      <c r="T177" s="28" t="str">
        <f t="shared" si="18"/>
        <v>Sxxx</v>
      </c>
      <c r="U177" s="28" t="str">
        <f t="shared" si="19"/>
        <v>2526</v>
      </c>
      <c r="V177" s="28" t="str">
        <f t="shared" si="20"/>
        <v/>
      </c>
      <c r="W177" s="34"/>
      <c r="X177" s="35"/>
      <c r="Y177" s="52"/>
      <c r="Z177" s="31"/>
      <c r="AA177" s="31"/>
      <c r="AB177" s="31"/>
      <c r="AC1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7" s="173"/>
      <c r="AE177" s="174"/>
      <c r="AF177" s="174"/>
      <c r="AG177" s="174"/>
      <c r="AH177" s="174"/>
      <c r="AI177" s="179" t="str">
        <f>TRIM(CLEAN(大表[[#This Row],[舉例：陳大文]]))&amp;大表[[#This Row],[例：108]]</f>
        <v/>
      </c>
    </row>
    <row r="178" spans="2:35" ht="16.2" x14ac:dyDescent="0.3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93"/>
      <c r="M178" s="28">
        <v>162</v>
      </c>
      <c r="N178" s="28" t="str">
        <f>IF(大表[[#This Row],[有效 / 無效]]="有效",大表[[#This Row],[序]],"")</f>
        <v/>
      </c>
      <c r="O178" s="28" t="str">
        <f t="shared" si="14"/>
        <v>紀念品</v>
      </c>
      <c r="P178" s="84">
        <f t="shared" ca="1" si="15"/>
        <v>46322</v>
      </c>
      <c r="Q178" s="28">
        <f t="shared" si="16"/>
        <v>0</v>
      </c>
      <c r="R178" s="28">
        <f t="shared" si="17"/>
        <v>0</v>
      </c>
      <c r="S178" s="28">
        <f>IF(COUNTA(大表[[#This Row],[舉例：陳大文]:[例：108]])=2,COUNTIF(大表[名+時數],大表[[#This Row],[名+時數]]),0)</f>
        <v>0</v>
      </c>
      <c r="T178" s="28" t="str">
        <f t="shared" si="18"/>
        <v>Sxxx</v>
      </c>
      <c r="U178" s="28" t="str">
        <f t="shared" si="19"/>
        <v>2526</v>
      </c>
      <c r="V178" s="28" t="str">
        <f t="shared" si="20"/>
        <v/>
      </c>
      <c r="W178" s="34"/>
      <c r="X178" s="35"/>
      <c r="Y178" s="52"/>
      <c r="Z178" s="31"/>
      <c r="AA178" s="31"/>
      <c r="AB178" s="31"/>
      <c r="AC1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8" s="173"/>
      <c r="AE178" s="174"/>
      <c r="AF178" s="174"/>
      <c r="AG178" s="174"/>
      <c r="AH178" s="174"/>
      <c r="AI178" s="179" t="str">
        <f>TRIM(CLEAN(大表[[#This Row],[舉例：陳大文]]))&amp;大表[[#This Row],[例：108]]</f>
        <v/>
      </c>
    </row>
    <row r="179" spans="2:35" ht="16.2" x14ac:dyDescent="0.3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93"/>
      <c r="M179" s="28">
        <v>163</v>
      </c>
      <c r="N179" s="28" t="str">
        <f>IF(大表[[#This Row],[有效 / 無效]]="有效",大表[[#This Row],[序]],"")</f>
        <v/>
      </c>
      <c r="O179" s="28" t="str">
        <f t="shared" si="14"/>
        <v>紀念品</v>
      </c>
      <c r="P179" s="84">
        <f t="shared" ca="1" si="15"/>
        <v>46322</v>
      </c>
      <c r="Q179" s="28">
        <f t="shared" si="16"/>
        <v>0</v>
      </c>
      <c r="R179" s="28">
        <f t="shared" si="17"/>
        <v>0</v>
      </c>
      <c r="S179" s="28">
        <f>IF(COUNTA(大表[[#This Row],[舉例：陳大文]:[例：108]])=2,COUNTIF(大表[名+時數],大表[[#This Row],[名+時數]]),0)</f>
        <v>0</v>
      </c>
      <c r="T179" s="28" t="str">
        <f t="shared" si="18"/>
        <v>Sxxx</v>
      </c>
      <c r="U179" s="28" t="str">
        <f t="shared" si="19"/>
        <v>2526</v>
      </c>
      <c r="V179" s="28" t="str">
        <f t="shared" si="20"/>
        <v/>
      </c>
      <c r="W179" s="34"/>
      <c r="X179" s="35"/>
      <c r="Y179" s="52"/>
      <c r="Z179" s="31"/>
      <c r="AA179" s="31"/>
      <c r="AB179" s="31"/>
      <c r="AC1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79" s="173"/>
      <c r="AE179" s="174"/>
      <c r="AF179" s="174"/>
      <c r="AG179" s="174"/>
      <c r="AH179" s="174"/>
      <c r="AI179" s="179" t="str">
        <f>TRIM(CLEAN(大表[[#This Row],[舉例：陳大文]]))&amp;大表[[#This Row],[例：108]]</f>
        <v/>
      </c>
    </row>
    <row r="180" spans="2:35" ht="16.2" x14ac:dyDescent="0.3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93"/>
      <c r="M180" s="28">
        <v>164</v>
      </c>
      <c r="N180" s="28" t="str">
        <f>IF(大表[[#This Row],[有效 / 無效]]="有效",大表[[#This Row],[序]],"")</f>
        <v/>
      </c>
      <c r="O180" s="28" t="str">
        <f t="shared" si="14"/>
        <v>紀念品</v>
      </c>
      <c r="P180" s="84">
        <f t="shared" ca="1" si="15"/>
        <v>46322</v>
      </c>
      <c r="Q180" s="28">
        <f t="shared" si="16"/>
        <v>0</v>
      </c>
      <c r="R180" s="28">
        <f t="shared" si="17"/>
        <v>0</v>
      </c>
      <c r="S180" s="28">
        <f>IF(COUNTA(大表[[#This Row],[舉例：陳大文]:[例：108]])=2,COUNTIF(大表[名+時數],大表[[#This Row],[名+時數]]),0)</f>
        <v>0</v>
      </c>
      <c r="T180" s="28" t="str">
        <f t="shared" si="18"/>
        <v>Sxxx</v>
      </c>
      <c r="U180" s="28" t="str">
        <f t="shared" si="19"/>
        <v>2526</v>
      </c>
      <c r="V180" s="28" t="str">
        <f t="shared" si="20"/>
        <v/>
      </c>
      <c r="W180" s="34"/>
      <c r="X180" s="35"/>
      <c r="Y180" s="52"/>
      <c r="Z180" s="31"/>
      <c r="AA180" s="31"/>
      <c r="AB180" s="31"/>
      <c r="AC1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0" s="173"/>
      <c r="AE180" s="174"/>
      <c r="AF180" s="174"/>
      <c r="AG180" s="174"/>
      <c r="AH180" s="174"/>
      <c r="AI180" s="179" t="str">
        <f>TRIM(CLEAN(大表[[#This Row],[舉例：陳大文]]))&amp;大表[[#This Row],[例：108]]</f>
        <v/>
      </c>
    </row>
    <row r="181" spans="2:35" ht="16.2" x14ac:dyDescent="0.3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93"/>
      <c r="M181" s="28">
        <v>165</v>
      </c>
      <c r="N181" s="28" t="str">
        <f>IF(大表[[#This Row],[有效 / 無效]]="有效",大表[[#This Row],[序]],"")</f>
        <v/>
      </c>
      <c r="O181" s="28" t="str">
        <f t="shared" si="14"/>
        <v>紀念品</v>
      </c>
      <c r="P181" s="84">
        <f t="shared" ca="1" si="15"/>
        <v>46322</v>
      </c>
      <c r="Q181" s="28">
        <f t="shared" si="16"/>
        <v>0</v>
      </c>
      <c r="R181" s="28">
        <f t="shared" si="17"/>
        <v>0</v>
      </c>
      <c r="S181" s="28">
        <f>IF(COUNTA(大表[[#This Row],[舉例：陳大文]:[例：108]])=2,COUNTIF(大表[名+時數],大表[[#This Row],[名+時數]]),0)</f>
        <v>0</v>
      </c>
      <c r="T181" s="28" t="str">
        <f t="shared" si="18"/>
        <v>Sxxx</v>
      </c>
      <c r="U181" s="28" t="str">
        <f t="shared" si="19"/>
        <v>2526</v>
      </c>
      <c r="V181" s="28" t="str">
        <f t="shared" si="20"/>
        <v/>
      </c>
      <c r="W181" s="34"/>
      <c r="X181" s="35"/>
      <c r="Y181" s="52"/>
      <c r="Z181" s="31"/>
      <c r="AA181" s="31"/>
      <c r="AB181" s="31"/>
      <c r="AC1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1" s="173"/>
      <c r="AE181" s="174"/>
      <c r="AF181" s="174"/>
      <c r="AG181" s="174"/>
      <c r="AH181" s="174"/>
      <c r="AI181" s="179" t="str">
        <f>TRIM(CLEAN(大表[[#This Row],[舉例：陳大文]]))&amp;大表[[#This Row],[例：108]]</f>
        <v/>
      </c>
    </row>
    <row r="182" spans="2:35" ht="16.2" x14ac:dyDescent="0.3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93"/>
      <c r="M182" s="28">
        <v>166</v>
      </c>
      <c r="N182" s="28" t="str">
        <f>IF(大表[[#This Row],[有效 / 無效]]="有效",大表[[#This Row],[序]],"")</f>
        <v/>
      </c>
      <c r="O182" s="28" t="str">
        <f t="shared" si="14"/>
        <v>紀念品</v>
      </c>
      <c r="P182" s="84">
        <f t="shared" ca="1" si="15"/>
        <v>46322</v>
      </c>
      <c r="Q182" s="28">
        <f t="shared" si="16"/>
        <v>0</v>
      </c>
      <c r="R182" s="28">
        <f t="shared" si="17"/>
        <v>0</v>
      </c>
      <c r="S182" s="28">
        <f>IF(COUNTA(大表[[#This Row],[舉例：陳大文]:[例：108]])=2,COUNTIF(大表[名+時數],大表[[#This Row],[名+時數]]),0)</f>
        <v>0</v>
      </c>
      <c r="T182" s="28" t="str">
        <f t="shared" si="18"/>
        <v>Sxxx</v>
      </c>
      <c r="U182" s="28" t="str">
        <f t="shared" si="19"/>
        <v>2526</v>
      </c>
      <c r="V182" s="28" t="str">
        <f t="shared" si="20"/>
        <v/>
      </c>
      <c r="W182" s="34"/>
      <c r="X182" s="35"/>
      <c r="Y182" s="52"/>
      <c r="Z182" s="31"/>
      <c r="AA182" s="31"/>
      <c r="AB182" s="31"/>
      <c r="AC1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2" s="173"/>
      <c r="AE182" s="174"/>
      <c r="AF182" s="174"/>
      <c r="AG182" s="174"/>
      <c r="AH182" s="174"/>
      <c r="AI182" s="179" t="str">
        <f>TRIM(CLEAN(大表[[#This Row],[舉例：陳大文]]))&amp;大表[[#This Row],[例：108]]</f>
        <v/>
      </c>
    </row>
    <row r="183" spans="2:35" ht="16.2" x14ac:dyDescent="0.3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93"/>
      <c r="M183" s="28">
        <v>167</v>
      </c>
      <c r="N183" s="28" t="str">
        <f>IF(大表[[#This Row],[有效 / 無效]]="有效",大表[[#This Row],[序]],"")</f>
        <v/>
      </c>
      <c r="O183" s="28" t="str">
        <f t="shared" si="14"/>
        <v>紀念品</v>
      </c>
      <c r="P183" s="84">
        <f t="shared" ca="1" si="15"/>
        <v>46322</v>
      </c>
      <c r="Q183" s="28">
        <f t="shared" si="16"/>
        <v>0</v>
      </c>
      <c r="R183" s="28">
        <f t="shared" si="17"/>
        <v>0</v>
      </c>
      <c r="S183" s="28">
        <f>IF(COUNTA(大表[[#This Row],[舉例：陳大文]:[例：108]])=2,COUNTIF(大表[名+時數],大表[[#This Row],[名+時數]]),0)</f>
        <v>0</v>
      </c>
      <c r="T183" s="28" t="str">
        <f t="shared" si="18"/>
        <v>Sxxx</v>
      </c>
      <c r="U183" s="28" t="str">
        <f t="shared" si="19"/>
        <v>2526</v>
      </c>
      <c r="V183" s="28" t="str">
        <f t="shared" si="20"/>
        <v/>
      </c>
      <c r="W183" s="34"/>
      <c r="X183" s="35"/>
      <c r="Y183" s="52"/>
      <c r="Z183" s="31"/>
      <c r="AA183" s="31"/>
      <c r="AB183" s="31"/>
      <c r="AC1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3" s="173"/>
      <c r="AE183" s="174"/>
      <c r="AF183" s="174"/>
      <c r="AG183" s="174"/>
      <c r="AH183" s="174"/>
      <c r="AI183" s="179" t="str">
        <f>TRIM(CLEAN(大表[[#This Row],[舉例：陳大文]]))&amp;大表[[#This Row],[例：108]]</f>
        <v/>
      </c>
    </row>
    <row r="184" spans="2:35" ht="16.2" x14ac:dyDescent="0.3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93"/>
      <c r="M184" s="28">
        <v>168</v>
      </c>
      <c r="N184" s="28" t="str">
        <f>IF(大表[[#This Row],[有效 / 無效]]="有效",大表[[#This Row],[序]],"")</f>
        <v/>
      </c>
      <c r="O184" s="28" t="str">
        <f t="shared" si="14"/>
        <v>紀念品</v>
      </c>
      <c r="P184" s="84">
        <f t="shared" ca="1" si="15"/>
        <v>46322</v>
      </c>
      <c r="Q184" s="28">
        <f t="shared" si="16"/>
        <v>0</v>
      </c>
      <c r="R184" s="28">
        <f t="shared" si="17"/>
        <v>0</v>
      </c>
      <c r="S184" s="28">
        <f>IF(COUNTA(大表[[#This Row],[舉例：陳大文]:[例：108]])=2,COUNTIF(大表[名+時數],大表[[#This Row],[名+時數]]),0)</f>
        <v>0</v>
      </c>
      <c r="T184" s="28" t="str">
        <f t="shared" si="18"/>
        <v>Sxxx</v>
      </c>
      <c r="U184" s="28" t="str">
        <f t="shared" si="19"/>
        <v>2526</v>
      </c>
      <c r="V184" s="28" t="str">
        <f t="shared" si="20"/>
        <v/>
      </c>
      <c r="W184" s="34"/>
      <c r="X184" s="35"/>
      <c r="Y184" s="52"/>
      <c r="Z184" s="31"/>
      <c r="AA184" s="31"/>
      <c r="AB184" s="31"/>
      <c r="AC1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4" s="173"/>
      <c r="AE184" s="174"/>
      <c r="AF184" s="174"/>
      <c r="AG184" s="174"/>
      <c r="AH184" s="174"/>
      <c r="AI184" s="179" t="str">
        <f>TRIM(CLEAN(大表[[#This Row],[舉例：陳大文]]))&amp;大表[[#This Row],[例：108]]</f>
        <v/>
      </c>
    </row>
    <row r="185" spans="2:35" ht="16.2" x14ac:dyDescent="0.3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93"/>
      <c r="M185" s="28">
        <v>169</v>
      </c>
      <c r="N185" s="28" t="str">
        <f>IF(大表[[#This Row],[有效 / 無效]]="有效",大表[[#This Row],[序]],"")</f>
        <v/>
      </c>
      <c r="O185" s="28" t="str">
        <f t="shared" si="14"/>
        <v>紀念品</v>
      </c>
      <c r="P185" s="84">
        <f t="shared" ca="1" si="15"/>
        <v>46322</v>
      </c>
      <c r="Q185" s="28">
        <f t="shared" si="16"/>
        <v>0</v>
      </c>
      <c r="R185" s="28">
        <f t="shared" si="17"/>
        <v>0</v>
      </c>
      <c r="S185" s="28">
        <f>IF(COUNTA(大表[[#This Row],[舉例：陳大文]:[例：108]])=2,COUNTIF(大表[名+時數],大表[[#This Row],[名+時數]]),0)</f>
        <v>0</v>
      </c>
      <c r="T185" s="28" t="str">
        <f t="shared" si="18"/>
        <v>Sxxx</v>
      </c>
      <c r="U185" s="28" t="str">
        <f t="shared" si="19"/>
        <v>2526</v>
      </c>
      <c r="V185" s="28" t="str">
        <f t="shared" si="20"/>
        <v/>
      </c>
      <c r="W185" s="34"/>
      <c r="X185" s="35"/>
      <c r="Y185" s="52"/>
      <c r="Z185" s="31"/>
      <c r="AA185" s="31"/>
      <c r="AB185" s="31"/>
      <c r="AC1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5" s="173"/>
      <c r="AE185" s="174"/>
      <c r="AF185" s="174"/>
      <c r="AG185" s="174"/>
      <c r="AH185" s="174"/>
      <c r="AI185" s="179" t="str">
        <f>TRIM(CLEAN(大表[[#This Row],[舉例：陳大文]]))&amp;大表[[#This Row],[例：108]]</f>
        <v/>
      </c>
    </row>
    <row r="186" spans="2:35" ht="16.2" x14ac:dyDescent="0.3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93"/>
      <c r="M186" s="28">
        <v>170</v>
      </c>
      <c r="N186" s="28" t="str">
        <f>IF(大表[[#This Row],[有效 / 無效]]="有效",大表[[#This Row],[序]],"")</f>
        <v/>
      </c>
      <c r="O186" s="28" t="str">
        <f t="shared" si="14"/>
        <v>紀念品</v>
      </c>
      <c r="P186" s="84">
        <f t="shared" ca="1" si="15"/>
        <v>46322</v>
      </c>
      <c r="Q186" s="28">
        <f t="shared" si="16"/>
        <v>0</v>
      </c>
      <c r="R186" s="28">
        <f t="shared" si="17"/>
        <v>0</v>
      </c>
      <c r="S186" s="28">
        <f>IF(COUNTA(大表[[#This Row],[舉例：陳大文]:[例：108]])=2,COUNTIF(大表[名+時數],大表[[#This Row],[名+時數]]),0)</f>
        <v>0</v>
      </c>
      <c r="T186" s="28" t="str">
        <f t="shared" si="18"/>
        <v>Sxxx</v>
      </c>
      <c r="U186" s="28" t="str">
        <f t="shared" si="19"/>
        <v>2526</v>
      </c>
      <c r="V186" s="28" t="str">
        <f t="shared" si="20"/>
        <v/>
      </c>
      <c r="W186" s="34"/>
      <c r="X186" s="35"/>
      <c r="Y186" s="52"/>
      <c r="Z186" s="31"/>
      <c r="AA186" s="31"/>
      <c r="AB186" s="31"/>
      <c r="AC1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6" s="173"/>
      <c r="AE186" s="174"/>
      <c r="AF186" s="174"/>
      <c r="AG186" s="174"/>
      <c r="AH186" s="174"/>
      <c r="AI186" s="179" t="str">
        <f>TRIM(CLEAN(大表[[#This Row],[舉例：陳大文]]))&amp;大表[[#This Row],[例：108]]</f>
        <v/>
      </c>
    </row>
    <row r="187" spans="2:35" ht="16.2" x14ac:dyDescent="0.3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93"/>
      <c r="M187" s="28">
        <v>171</v>
      </c>
      <c r="N187" s="28" t="str">
        <f>IF(大表[[#This Row],[有效 / 無效]]="有效",大表[[#This Row],[序]],"")</f>
        <v/>
      </c>
      <c r="O187" s="28" t="str">
        <f t="shared" si="14"/>
        <v>紀念品</v>
      </c>
      <c r="P187" s="84">
        <f t="shared" ca="1" si="15"/>
        <v>46322</v>
      </c>
      <c r="Q187" s="28">
        <f t="shared" si="16"/>
        <v>0</v>
      </c>
      <c r="R187" s="28">
        <f t="shared" si="17"/>
        <v>0</v>
      </c>
      <c r="S187" s="28">
        <f>IF(COUNTA(大表[[#This Row],[舉例：陳大文]:[例：108]])=2,COUNTIF(大表[名+時數],大表[[#This Row],[名+時數]]),0)</f>
        <v>0</v>
      </c>
      <c r="T187" s="28" t="str">
        <f t="shared" si="18"/>
        <v>Sxxx</v>
      </c>
      <c r="U187" s="28" t="str">
        <f t="shared" si="19"/>
        <v>2526</v>
      </c>
      <c r="V187" s="28" t="str">
        <f t="shared" si="20"/>
        <v/>
      </c>
      <c r="W187" s="34"/>
      <c r="X187" s="35"/>
      <c r="Y187" s="52"/>
      <c r="Z187" s="31"/>
      <c r="AA187" s="31"/>
      <c r="AB187" s="31"/>
      <c r="AC1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7" s="173"/>
      <c r="AE187" s="174"/>
      <c r="AF187" s="174"/>
      <c r="AG187" s="174"/>
      <c r="AH187" s="174"/>
      <c r="AI187" s="179" t="str">
        <f>TRIM(CLEAN(大表[[#This Row],[舉例：陳大文]]))&amp;大表[[#This Row],[例：108]]</f>
        <v/>
      </c>
    </row>
    <row r="188" spans="2:35" ht="16.2" x14ac:dyDescent="0.3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93"/>
      <c r="M188" s="28">
        <v>172</v>
      </c>
      <c r="N188" s="28" t="str">
        <f>IF(大表[[#This Row],[有效 / 無效]]="有效",大表[[#This Row],[序]],"")</f>
        <v/>
      </c>
      <c r="O188" s="28" t="str">
        <f t="shared" si="14"/>
        <v>紀念品</v>
      </c>
      <c r="P188" s="84">
        <f t="shared" ca="1" si="15"/>
        <v>46322</v>
      </c>
      <c r="Q188" s="28">
        <f t="shared" si="16"/>
        <v>0</v>
      </c>
      <c r="R188" s="28">
        <f t="shared" si="17"/>
        <v>0</v>
      </c>
      <c r="S188" s="28">
        <f>IF(COUNTA(大表[[#This Row],[舉例：陳大文]:[例：108]])=2,COUNTIF(大表[名+時數],大表[[#This Row],[名+時數]]),0)</f>
        <v>0</v>
      </c>
      <c r="T188" s="28" t="str">
        <f t="shared" si="18"/>
        <v>Sxxx</v>
      </c>
      <c r="U188" s="28" t="str">
        <f t="shared" si="19"/>
        <v>2526</v>
      </c>
      <c r="V188" s="28" t="str">
        <f t="shared" si="20"/>
        <v/>
      </c>
      <c r="W188" s="34"/>
      <c r="X188" s="35"/>
      <c r="Y188" s="52"/>
      <c r="Z188" s="31"/>
      <c r="AA188" s="31"/>
      <c r="AB188" s="31"/>
      <c r="AC1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8" s="173"/>
      <c r="AE188" s="174"/>
      <c r="AF188" s="174"/>
      <c r="AG188" s="174"/>
      <c r="AH188" s="174"/>
      <c r="AI188" s="179" t="str">
        <f>TRIM(CLEAN(大表[[#This Row],[舉例：陳大文]]))&amp;大表[[#This Row],[例：108]]</f>
        <v/>
      </c>
    </row>
    <row r="189" spans="2:35" ht="16.2" x14ac:dyDescent="0.3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93"/>
      <c r="M189" s="28">
        <v>173</v>
      </c>
      <c r="N189" s="28" t="str">
        <f>IF(大表[[#This Row],[有效 / 無效]]="有效",大表[[#This Row],[序]],"")</f>
        <v/>
      </c>
      <c r="O189" s="28" t="str">
        <f t="shared" si="14"/>
        <v>紀念品</v>
      </c>
      <c r="P189" s="84">
        <f t="shared" ca="1" si="15"/>
        <v>46322</v>
      </c>
      <c r="Q189" s="28">
        <f t="shared" si="16"/>
        <v>0</v>
      </c>
      <c r="R189" s="28">
        <f t="shared" si="17"/>
        <v>0</v>
      </c>
      <c r="S189" s="28">
        <f>IF(COUNTA(大表[[#This Row],[舉例：陳大文]:[例：108]])=2,COUNTIF(大表[名+時數],大表[[#This Row],[名+時數]]),0)</f>
        <v>0</v>
      </c>
      <c r="T189" s="28" t="str">
        <f t="shared" si="18"/>
        <v>Sxxx</v>
      </c>
      <c r="U189" s="28" t="str">
        <f t="shared" si="19"/>
        <v>2526</v>
      </c>
      <c r="V189" s="28" t="str">
        <f t="shared" si="20"/>
        <v/>
      </c>
      <c r="W189" s="34"/>
      <c r="X189" s="35"/>
      <c r="Y189" s="52"/>
      <c r="Z189" s="31"/>
      <c r="AA189" s="31"/>
      <c r="AB189" s="31"/>
      <c r="AC1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89" s="173"/>
      <c r="AE189" s="174"/>
      <c r="AF189" s="174"/>
      <c r="AG189" s="174"/>
      <c r="AH189" s="174"/>
      <c r="AI189" s="179" t="str">
        <f>TRIM(CLEAN(大表[[#This Row],[舉例：陳大文]]))&amp;大表[[#This Row],[例：108]]</f>
        <v/>
      </c>
    </row>
    <row r="190" spans="2:35" ht="16.2" x14ac:dyDescent="0.3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93"/>
      <c r="M190" s="28">
        <v>174</v>
      </c>
      <c r="N190" s="28" t="str">
        <f>IF(大表[[#This Row],[有效 / 無效]]="有效",大表[[#This Row],[序]],"")</f>
        <v/>
      </c>
      <c r="O190" s="28" t="str">
        <f t="shared" si="14"/>
        <v>紀念品</v>
      </c>
      <c r="P190" s="84">
        <f t="shared" ca="1" si="15"/>
        <v>46322</v>
      </c>
      <c r="Q190" s="28">
        <f t="shared" si="16"/>
        <v>0</v>
      </c>
      <c r="R190" s="28">
        <f t="shared" si="17"/>
        <v>0</v>
      </c>
      <c r="S190" s="28">
        <f>IF(COUNTA(大表[[#This Row],[舉例：陳大文]:[例：108]])=2,COUNTIF(大表[名+時數],大表[[#This Row],[名+時數]]),0)</f>
        <v>0</v>
      </c>
      <c r="T190" s="28" t="str">
        <f t="shared" si="18"/>
        <v>Sxxx</v>
      </c>
      <c r="U190" s="28" t="str">
        <f t="shared" si="19"/>
        <v>2526</v>
      </c>
      <c r="V190" s="28" t="str">
        <f t="shared" si="20"/>
        <v/>
      </c>
      <c r="W190" s="34"/>
      <c r="X190" s="35"/>
      <c r="Y190" s="52"/>
      <c r="Z190" s="31"/>
      <c r="AA190" s="31"/>
      <c r="AB190" s="31"/>
      <c r="AC1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0" s="173"/>
      <c r="AE190" s="174"/>
      <c r="AF190" s="174"/>
      <c r="AG190" s="174"/>
      <c r="AH190" s="174"/>
      <c r="AI190" s="179" t="str">
        <f>TRIM(CLEAN(大表[[#This Row],[舉例：陳大文]]))&amp;大表[[#This Row],[例：108]]</f>
        <v/>
      </c>
    </row>
    <row r="191" spans="2:35" ht="16.2" x14ac:dyDescent="0.3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93"/>
      <c r="M191" s="28">
        <v>175</v>
      </c>
      <c r="N191" s="28" t="str">
        <f>IF(大表[[#This Row],[有效 / 無效]]="有效",大表[[#This Row],[序]],"")</f>
        <v/>
      </c>
      <c r="O191" s="28" t="str">
        <f t="shared" si="14"/>
        <v>紀念品</v>
      </c>
      <c r="P191" s="84">
        <f t="shared" ca="1" si="15"/>
        <v>46322</v>
      </c>
      <c r="Q191" s="28">
        <f t="shared" si="16"/>
        <v>0</v>
      </c>
      <c r="R191" s="28">
        <f t="shared" si="17"/>
        <v>0</v>
      </c>
      <c r="S191" s="28">
        <f>IF(COUNTA(大表[[#This Row],[舉例：陳大文]:[例：108]])=2,COUNTIF(大表[名+時數],大表[[#This Row],[名+時數]]),0)</f>
        <v>0</v>
      </c>
      <c r="T191" s="28" t="str">
        <f t="shared" si="18"/>
        <v>Sxxx</v>
      </c>
      <c r="U191" s="28" t="str">
        <f t="shared" si="19"/>
        <v>2526</v>
      </c>
      <c r="V191" s="28" t="str">
        <f t="shared" si="20"/>
        <v/>
      </c>
      <c r="W191" s="34"/>
      <c r="X191" s="35"/>
      <c r="Y191" s="52"/>
      <c r="Z191" s="31"/>
      <c r="AA191" s="31"/>
      <c r="AB191" s="31"/>
      <c r="AC1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1" s="173"/>
      <c r="AE191" s="174"/>
      <c r="AF191" s="174"/>
      <c r="AG191" s="174"/>
      <c r="AH191" s="174"/>
      <c r="AI191" s="179" t="str">
        <f>TRIM(CLEAN(大表[[#This Row],[舉例：陳大文]]))&amp;大表[[#This Row],[例：108]]</f>
        <v/>
      </c>
    </row>
    <row r="192" spans="2:35" ht="16.2" x14ac:dyDescent="0.3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93"/>
      <c r="M192" s="28">
        <v>176</v>
      </c>
      <c r="N192" s="28" t="str">
        <f>IF(大表[[#This Row],[有效 / 無效]]="有效",大表[[#This Row],[序]],"")</f>
        <v/>
      </c>
      <c r="O192" s="28" t="str">
        <f t="shared" si="14"/>
        <v>紀念品</v>
      </c>
      <c r="P192" s="84">
        <f t="shared" ca="1" si="15"/>
        <v>46322</v>
      </c>
      <c r="Q192" s="28">
        <f t="shared" si="16"/>
        <v>0</v>
      </c>
      <c r="R192" s="28">
        <f t="shared" si="17"/>
        <v>0</v>
      </c>
      <c r="S192" s="28">
        <f>IF(COUNTA(大表[[#This Row],[舉例：陳大文]:[例：108]])=2,COUNTIF(大表[名+時數],大表[[#This Row],[名+時數]]),0)</f>
        <v>0</v>
      </c>
      <c r="T192" s="28" t="str">
        <f t="shared" si="18"/>
        <v>Sxxx</v>
      </c>
      <c r="U192" s="28" t="str">
        <f t="shared" si="19"/>
        <v>2526</v>
      </c>
      <c r="V192" s="28" t="str">
        <f t="shared" si="20"/>
        <v/>
      </c>
      <c r="W192" s="34"/>
      <c r="X192" s="35"/>
      <c r="Y192" s="52"/>
      <c r="Z192" s="31"/>
      <c r="AA192" s="31"/>
      <c r="AB192" s="31"/>
      <c r="AC1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2" s="173"/>
      <c r="AE192" s="174"/>
      <c r="AF192" s="174"/>
      <c r="AG192" s="174"/>
      <c r="AH192" s="174"/>
      <c r="AI192" s="179" t="str">
        <f>TRIM(CLEAN(大表[[#This Row],[舉例：陳大文]]))&amp;大表[[#This Row],[例：108]]</f>
        <v/>
      </c>
    </row>
    <row r="193" spans="2:35" ht="16.2" x14ac:dyDescent="0.3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93"/>
      <c r="M193" s="28">
        <v>177</v>
      </c>
      <c r="N193" s="28" t="str">
        <f>IF(大表[[#This Row],[有效 / 無效]]="有效",大表[[#This Row],[序]],"")</f>
        <v/>
      </c>
      <c r="O193" s="28" t="str">
        <f t="shared" si="14"/>
        <v>紀念品</v>
      </c>
      <c r="P193" s="84">
        <f t="shared" ca="1" si="15"/>
        <v>46322</v>
      </c>
      <c r="Q193" s="28">
        <f t="shared" si="16"/>
        <v>0</v>
      </c>
      <c r="R193" s="28">
        <f t="shared" si="17"/>
        <v>0</v>
      </c>
      <c r="S193" s="28">
        <f>IF(COUNTA(大表[[#This Row],[舉例：陳大文]:[例：108]])=2,COUNTIF(大表[名+時數],大表[[#This Row],[名+時數]]),0)</f>
        <v>0</v>
      </c>
      <c r="T193" s="28" t="str">
        <f t="shared" si="18"/>
        <v>Sxxx</v>
      </c>
      <c r="U193" s="28" t="str">
        <f t="shared" si="19"/>
        <v>2526</v>
      </c>
      <c r="V193" s="28" t="str">
        <f t="shared" si="20"/>
        <v/>
      </c>
      <c r="W193" s="34"/>
      <c r="X193" s="35"/>
      <c r="Y193" s="52"/>
      <c r="Z193" s="31"/>
      <c r="AA193" s="31"/>
      <c r="AB193" s="31"/>
      <c r="AC1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3" s="173"/>
      <c r="AE193" s="174"/>
      <c r="AF193" s="174"/>
      <c r="AG193" s="174"/>
      <c r="AH193" s="174"/>
      <c r="AI193" s="179" t="str">
        <f>TRIM(CLEAN(大表[[#This Row],[舉例：陳大文]]))&amp;大表[[#This Row],[例：108]]</f>
        <v/>
      </c>
    </row>
    <row r="194" spans="2:35" ht="16.2" x14ac:dyDescent="0.3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93"/>
      <c r="M194" s="28">
        <v>178</v>
      </c>
      <c r="N194" s="28" t="str">
        <f>IF(大表[[#This Row],[有效 / 無效]]="有效",大表[[#This Row],[序]],"")</f>
        <v/>
      </c>
      <c r="O194" s="28" t="str">
        <f t="shared" si="14"/>
        <v>紀念品</v>
      </c>
      <c r="P194" s="84">
        <f t="shared" ca="1" si="15"/>
        <v>46322</v>
      </c>
      <c r="Q194" s="28">
        <f t="shared" si="16"/>
        <v>0</v>
      </c>
      <c r="R194" s="28">
        <f t="shared" si="17"/>
        <v>0</v>
      </c>
      <c r="S194" s="28">
        <f>IF(COUNTA(大表[[#This Row],[舉例：陳大文]:[例：108]])=2,COUNTIF(大表[名+時數],大表[[#This Row],[名+時數]]),0)</f>
        <v>0</v>
      </c>
      <c r="T194" s="28" t="str">
        <f t="shared" si="18"/>
        <v>Sxxx</v>
      </c>
      <c r="U194" s="28" t="str">
        <f t="shared" si="19"/>
        <v>2526</v>
      </c>
      <c r="V194" s="28" t="str">
        <f t="shared" si="20"/>
        <v/>
      </c>
      <c r="W194" s="34"/>
      <c r="X194" s="35"/>
      <c r="Y194" s="52"/>
      <c r="Z194" s="31"/>
      <c r="AA194" s="31"/>
      <c r="AB194" s="31"/>
      <c r="AC1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4" s="173"/>
      <c r="AE194" s="174"/>
      <c r="AF194" s="174"/>
      <c r="AG194" s="174"/>
      <c r="AH194" s="174"/>
      <c r="AI194" s="179" t="str">
        <f>TRIM(CLEAN(大表[[#This Row],[舉例：陳大文]]))&amp;大表[[#This Row],[例：108]]</f>
        <v/>
      </c>
    </row>
    <row r="195" spans="2:35" ht="16.2" x14ac:dyDescent="0.3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93"/>
      <c r="M195" s="28">
        <v>179</v>
      </c>
      <c r="N195" s="28" t="str">
        <f>IF(大表[[#This Row],[有效 / 無效]]="有效",大表[[#This Row],[序]],"")</f>
        <v/>
      </c>
      <c r="O195" s="28" t="str">
        <f t="shared" si="14"/>
        <v>紀念品</v>
      </c>
      <c r="P195" s="84">
        <f t="shared" ca="1" si="15"/>
        <v>46322</v>
      </c>
      <c r="Q195" s="28">
        <f t="shared" si="16"/>
        <v>0</v>
      </c>
      <c r="R195" s="28">
        <f t="shared" si="17"/>
        <v>0</v>
      </c>
      <c r="S195" s="28">
        <f>IF(COUNTA(大表[[#This Row],[舉例：陳大文]:[例：108]])=2,COUNTIF(大表[名+時數],大表[[#This Row],[名+時數]]),0)</f>
        <v>0</v>
      </c>
      <c r="T195" s="28" t="str">
        <f t="shared" si="18"/>
        <v>Sxxx</v>
      </c>
      <c r="U195" s="28" t="str">
        <f t="shared" si="19"/>
        <v>2526</v>
      </c>
      <c r="V195" s="28" t="str">
        <f t="shared" si="20"/>
        <v/>
      </c>
      <c r="W195" s="34"/>
      <c r="X195" s="35"/>
      <c r="Y195" s="52"/>
      <c r="Z195" s="31"/>
      <c r="AA195" s="31"/>
      <c r="AB195" s="31"/>
      <c r="AC1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5" s="173"/>
      <c r="AE195" s="174"/>
      <c r="AF195" s="174"/>
      <c r="AG195" s="174"/>
      <c r="AH195" s="174"/>
      <c r="AI195" s="179" t="str">
        <f>TRIM(CLEAN(大表[[#This Row],[舉例：陳大文]]))&amp;大表[[#This Row],[例：108]]</f>
        <v/>
      </c>
    </row>
    <row r="196" spans="2:35" ht="16.2" x14ac:dyDescent="0.3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93"/>
      <c r="M196" s="28">
        <v>180</v>
      </c>
      <c r="N196" s="28" t="str">
        <f>IF(大表[[#This Row],[有效 / 無效]]="有效",大表[[#This Row],[序]],"")</f>
        <v/>
      </c>
      <c r="O196" s="28" t="str">
        <f t="shared" si="14"/>
        <v>紀念品</v>
      </c>
      <c r="P196" s="84">
        <f t="shared" ca="1" si="15"/>
        <v>46322</v>
      </c>
      <c r="Q196" s="28">
        <f t="shared" si="16"/>
        <v>0</v>
      </c>
      <c r="R196" s="28">
        <f t="shared" si="17"/>
        <v>0</v>
      </c>
      <c r="S196" s="28">
        <f>IF(COUNTA(大表[[#This Row],[舉例：陳大文]:[例：108]])=2,COUNTIF(大表[名+時數],大表[[#This Row],[名+時數]]),0)</f>
        <v>0</v>
      </c>
      <c r="T196" s="28" t="str">
        <f t="shared" si="18"/>
        <v>Sxxx</v>
      </c>
      <c r="U196" s="28" t="str">
        <f t="shared" si="19"/>
        <v>2526</v>
      </c>
      <c r="V196" s="28" t="str">
        <f t="shared" si="20"/>
        <v/>
      </c>
      <c r="W196" s="34"/>
      <c r="X196" s="35"/>
      <c r="Y196" s="52"/>
      <c r="Z196" s="31"/>
      <c r="AA196" s="31"/>
      <c r="AB196" s="31"/>
      <c r="AC1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6" s="173"/>
      <c r="AE196" s="174"/>
      <c r="AF196" s="174"/>
      <c r="AG196" s="174"/>
      <c r="AH196" s="174"/>
      <c r="AI196" s="179" t="str">
        <f>TRIM(CLEAN(大表[[#This Row],[舉例：陳大文]]))&amp;大表[[#This Row],[例：108]]</f>
        <v/>
      </c>
    </row>
    <row r="197" spans="2:35" ht="16.2" x14ac:dyDescent="0.3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93"/>
      <c r="M197" s="28">
        <v>181</v>
      </c>
      <c r="N197" s="28" t="str">
        <f>IF(大表[[#This Row],[有效 / 無效]]="有效",大表[[#This Row],[序]],"")</f>
        <v/>
      </c>
      <c r="O197" s="28" t="str">
        <f t="shared" si="14"/>
        <v>紀念品</v>
      </c>
      <c r="P197" s="84">
        <f t="shared" ca="1" si="15"/>
        <v>46322</v>
      </c>
      <c r="Q197" s="28">
        <f t="shared" si="16"/>
        <v>0</v>
      </c>
      <c r="R197" s="28">
        <f t="shared" si="17"/>
        <v>0</v>
      </c>
      <c r="S197" s="28">
        <f>IF(COUNTA(大表[[#This Row],[舉例：陳大文]:[例：108]])=2,COUNTIF(大表[名+時數],大表[[#This Row],[名+時數]]),0)</f>
        <v>0</v>
      </c>
      <c r="T197" s="28" t="str">
        <f t="shared" si="18"/>
        <v>Sxxx</v>
      </c>
      <c r="U197" s="28" t="str">
        <f t="shared" si="19"/>
        <v>2526</v>
      </c>
      <c r="V197" s="28" t="str">
        <f t="shared" si="20"/>
        <v/>
      </c>
      <c r="W197" s="34"/>
      <c r="X197" s="35"/>
      <c r="Y197" s="52"/>
      <c r="Z197" s="31"/>
      <c r="AA197" s="31"/>
      <c r="AB197" s="31"/>
      <c r="AC1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7" s="173"/>
      <c r="AE197" s="174"/>
      <c r="AF197" s="174"/>
      <c r="AG197" s="174"/>
      <c r="AH197" s="174"/>
      <c r="AI197" s="179" t="str">
        <f>TRIM(CLEAN(大表[[#This Row],[舉例：陳大文]]))&amp;大表[[#This Row],[例：108]]</f>
        <v/>
      </c>
    </row>
    <row r="198" spans="2:35" ht="16.2" x14ac:dyDescent="0.3"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93"/>
      <c r="M198" s="28">
        <v>182</v>
      </c>
      <c r="N198" s="28" t="str">
        <f>IF(大表[[#This Row],[有效 / 無效]]="有效",大表[[#This Row],[序]],"")</f>
        <v/>
      </c>
      <c r="O198" s="28" t="str">
        <f t="shared" si="14"/>
        <v>紀念品</v>
      </c>
      <c r="P198" s="84">
        <f t="shared" ca="1" si="15"/>
        <v>46322</v>
      </c>
      <c r="Q198" s="28">
        <f t="shared" si="16"/>
        <v>0</v>
      </c>
      <c r="R198" s="28">
        <f t="shared" si="17"/>
        <v>0</v>
      </c>
      <c r="S198" s="28">
        <f>IF(COUNTA(大表[[#This Row],[舉例：陳大文]:[例：108]])=2,COUNTIF(大表[名+時數],大表[[#This Row],[名+時數]]),0)</f>
        <v>0</v>
      </c>
      <c r="T198" s="28" t="str">
        <f t="shared" si="18"/>
        <v>Sxxx</v>
      </c>
      <c r="U198" s="28" t="str">
        <f t="shared" si="19"/>
        <v>2526</v>
      </c>
      <c r="V198" s="28" t="str">
        <f t="shared" si="20"/>
        <v/>
      </c>
      <c r="W198" s="34"/>
      <c r="X198" s="35"/>
      <c r="Y198" s="52"/>
      <c r="Z198" s="31"/>
      <c r="AA198" s="31"/>
      <c r="AB198" s="31"/>
      <c r="AC1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8" s="173"/>
      <c r="AE198" s="174"/>
      <c r="AF198" s="174"/>
      <c r="AG198" s="174"/>
      <c r="AH198" s="174"/>
      <c r="AI198" s="179" t="str">
        <f>TRIM(CLEAN(大表[[#This Row],[舉例：陳大文]]))&amp;大表[[#This Row],[例：108]]</f>
        <v/>
      </c>
    </row>
    <row r="199" spans="2:35" ht="16.2" x14ac:dyDescent="0.3"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93"/>
      <c r="M199" s="28">
        <v>183</v>
      </c>
      <c r="N199" s="28" t="str">
        <f>IF(大表[[#This Row],[有效 / 無效]]="有效",大表[[#This Row],[序]],"")</f>
        <v/>
      </c>
      <c r="O199" s="28" t="str">
        <f t="shared" si="14"/>
        <v>紀念品</v>
      </c>
      <c r="P199" s="84">
        <f t="shared" ca="1" si="15"/>
        <v>46322</v>
      </c>
      <c r="Q199" s="28">
        <f t="shared" si="16"/>
        <v>0</v>
      </c>
      <c r="R199" s="28">
        <f t="shared" si="17"/>
        <v>0</v>
      </c>
      <c r="S199" s="28">
        <f>IF(COUNTA(大表[[#This Row],[舉例：陳大文]:[例：108]])=2,COUNTIF(大表[名+時數],大表[[#This Row],[名+時數]]),0)</f>
        <v>0</v>
      </c>
      <c r="T199" s="28" t="str">
        <f t="shared" si="18"/>
        <v>Sxxx</v>
      </c>
      <c r="U199" s="28" t="str">
        <f t="shared" si="19"/>
        <v>2526</v>
      </c>
      <c r="V199" s="28" t="str">
        <f t="shared" si="20"/>
        <v/>
      </c>
      <c r="W199" s="34"/>
      <c r="X199" s="35"/>
      <c r="Y199" s="52"/>
      <c r="Z199" s="31"/>
      <c r="AA199" s="31"/>
      <c r="AB199" s="31"/>
      <c r="AC1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99" s="173"/>
      <c r="AE199" s="174"/>
      <c r="AF199" s="174"/>
      <c r="AG199" s="174"/>
      <c r="AH199" s="174"/>
      <c r="AI199" s="179" t="str">
        <f>TRIM(CLEAN(大表[[#This Row],[舉例：陳大文]]))&amp;大表[[#This Row],[例：108]]</f>
        <v/>
      </c>
    </row>
    <row r="200" spans="2:35" ht="16.2" x14ac:dyDescent="0.3"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93"/>
      <c r="M200" s="28">
        <v>184</v>
      </c>
      <c r="N200" s="28" t="str">
        <f>IF(大表[[#This Row],[有效 / 無效]]="有效",大表[[#This Row],[序]],"")</f>
        <v/>
      </c>
      <c r="O200" s="28" t="str">
        <f t="shared" si="14"/>
        <v>紀念品</v>
      </c>
      <c r="P200" s="84">
        <f t="shared" ca="1" si="15"/>
        <v>46322</v>
      </c>
      <c r="Q200" s="28">
        <f t="shared" si="16"/>
        <v>0</v>
      </c>
      <c r="R200" s="28">
        <f t="shared" si="17"/>
        <v>0</v>
      </c>
      <c r="S200" s="28">
        <f>IF(COUNTA(大表[[#This Row],[舉例：陳大文]:[例：108]])=2,COUNTIF(大表[名+時數],大表[[#This Row],[名+時數]]),0)</f>
        <v>0</v>
      </c>
      <c r="T200" s="28" t="str">
        <f t="shared" si="18"/>
        <v>Sxxx</v>
      </c>
      <c r="U200" s="28" t="str">
        <f t="shared" si="19"/>
        <v>2526</v>
      </c>
      <c r="V200" s="28" t="str">
        <f t="shared" si="20"/>
        <v/>
      </c>
      <c r="W200" s="34"/>
      <c r="X200" s="35"/>
      <c r="Y200" s="52"/>
      <c r="Z200" s="31"/>
      <c r="AA200" s="31"/>
      <c r="AB200" s="31"/>
      <c r="AC2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0" s="173"/>
      <c r="AE200" s="174"/>
      <c r="AF200" s="174"/>
      <c r="AG200" s="174"/>
      <c r="AH200" s="174"/>
      <c r="AI200" s="179" t="str">
        <f>TRIM(CLEAN(大表[[#This Row],[舉例：陳大文]]))&amp;大表[[#This Row],[例：108]]</f>
        <v/>
      </c>
    </row>
    <row r="201" spans="2:35" ht="16.2" x14ac:dyDescent="0.3"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93"/>
      <c r="M201" s="28">
        <v>185</v>
      </c>
      <c r="N201" s="28" t="str">
        <f>IF(大表[[#This Row],[有效 / 無效]]="有效",大表[[#This Row],[序]],"")</f>
        <v/>
      </c>
      <c r="O201" s="28" t="str">
        <f t="shared" si="14"/>
        <v>紀念品</v>
      </c>
      <c r="P201" s="84">
        <f t="shared" ca="1" si="15"/>
        <v>46322</v>
      </c>
      <c r="Q201" s="28">
        <f t="shared" si="16"/>
        <v>0</v>
      </c>
      <c r="R201" s="28">
        <f t="shared" si="17"/>
        <v>0</v>
      </c>
      <c r="S201" s="28">
        <f>IF(COUNTA(大表[[#This Row],[舉例：陳大文]:[例：108]])=2,COUNTIF(大表[名+時數],大表[[#This Row],[名+時數]]),0)</f>
        <v>0</v>
      </c>
      <c r="T201" s="28" t="str">
        <f t="shared" si="18"/>
        <v>Sxxx</v>
      </c>
      <c r="U201" s="28" t="str">
        <f t="shared" si="19"/>
        <v>2526</v>
      </c>
      <c r="V201" s="28" t="str">
        <f t="shared" si="20"/>
        <v/>
      </c>
      <c r="W201" s="34"/>
      <c r="X201" s="35"/>
      <c r="Y201" s="52"/>
      <c r="Z201" s="31"/>
      <c r="AA201" s="31"/>
      <c r="AB201" s="31"/>
      <c r="AC2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1" s="173"/>
      <c r="AE201" s="174"/>
      <c r="AF201" s="174"/>
      <c r="AG201" s="174"/>
      <c r="AH201" s="174"/>
      <c r="AI201" s="179" t="str">
        <f>TRIM(CLEAN(大表[[#This Row],[舉例：陳大文]]))&amp;大表[[#This Row],[例：108]]</f>
        <v/>
      </c>
    </row>
    <row r="202" spans="2:35" ht="16.2" x14ac:dyDescent="0.3"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93"/>
      <c r="M202" s="28">
        <v>186</v>
      </c>
      <c r="N202" s="28" t="str">
        <f>IF(大表[[#This Row],[有效 / 無效]]="有效",大表[[#This Row],[序]],"")</f>
        <v/>
      </c>
      <c r="O202" s="28" t="str">
        <f t="shared" si="14"/>
        <v>紀念品</v>
      </c>
      <c r="P202" s="84">
        <f t="shared" ca="1" si="15"/>
        <v>46322</v>
      </c>
      <c r="Q202" s="28">
        <f t="shared" si="16"/>
        <v>0</v>
      </c>
      <c r="R202" s="28">
        <f t="shared" si="17"/>
        <v>0</v>
      </c>
      <c r="S202" s="28">
        <f>IF(COUNTA(大表[[#This Row],[舉例：陳大文]:[例：108]])=2,COUNTIF(大表[名+時數],大表[[#This Row],[名+時數]]),0)</f>
        <v>0</v>
      </c>
      <c r="T202" s="28" t="str">
        <f t="shared" si="18"/>
        <v>Sxxx</v>
      </c>
      <c r="U202" s="28" t="str">
        <f t="shared" si="19"/>
        <v>2526</v>
      </c>
      <c r="V202" s="28" t="str">
        <f t="shared" si="20"/>
        <v/>
      </c>
      <c r="W202" s="34"/>
      <c r="X202" s="35"/>
      <c r="Y202" s="52"/>
      <c r="Z202" s="31"/>
      <c r="AA202" s="31"/>
      <c r="AB202" s="31"/>
      <c r="AC2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2" s="173"/>
      <c r="AE202" s="174"/>
      <c r="AF202" s="174"/>
      <c r="AG202" s="174"/>
      <c r="AH202" s="174"/>
      <c r="AI202" s="179" t="str">
        <f>TRIM(CLEAN(大表[[#This Row],[舉例：陳大文]]))&amp;大表[[#This Row],[例：108]]</f>
        <v/>
      </c>
    </row>
    <row r="203" spans="2:35" ht="16.2" x14ac:dyDescent="0.3"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93"/>
      <c r="M203" s="28">
        <v>187</v>
      </c>
      <c r="N203" s="28" t="str">
        <f>IF(大表[[#This Row],[有效 / 無效]]="有效",大表[[#This Row],[序]],"")</f>
        <v/>
      </c>
      <c r="O203" s="28" t="str">
        <f t="shared" si="14"/>
        <v>紀念品</v>
      </c>
      <c r="P203" s="84">
        <f t="shared" ca="1" si="15"/>
        <v>46322</v>
      </c>
      <c r="Q203" s="28">
        <f t="shared" si="16"/>
        <v>0</v>
      </c>
      <c r="R203" s="28">
        <f t="shared" si="17"/>
        <v>0</v>
      </c>
      <c r="S203" s="28">
        <f>IF(COUNTA(大表[[#This Row],[舉例：陳大文]:[例：108]])=2,COUNTIF(大表[名+時數],大表[[#This Row],[名+時數]]),0)</f>
        <v>0</v>
      </c>
      <c r="T203" s="28" t="str">
        <f t="shared" si="18"/>
        <v>Sxxx</v>
      </c>
      <c r="U203" s="28" t="str">
        <f t="shared" si="19"/>
        <v>2526</v>
      </c>
      <c r="V203" s="28" t="str">
        <f t="shared" si="20"/>
        <v/>
      </c>
      <c r="W203" s="34"/>
      <c r="X203" s="35"/>
      <c r="Y203" s="52"/>
      <c r="Z203" s="31"/>
      <c r="AA203" s="31"/>
      <c r="AB203" s="31"/>
      <c r="AC2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3" s="173"/>
      <c r="AE203" s="174"/>
      <c r="AF203" s="174"/>
      <c r="AG203" s="174"/>
      <c r="AH203" s="174"/>
      <c r="AI203" s="179" t="str">
        <f>TRIM(CLEAN(大表[[#This Row],[舉例：陳大文]]))&amp;大表[[#This Row],[例：108]]</f>
        <v/>
      </c>
    </row>
    <row r="204" spans="2:35" ht="16.2" x14ac:dyDescent="0.3"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93"/>
      <c r="M204" s="28">
        <v>188</v>
      </c>
      <c r="N204" s="28" t="str">
        <f>IF(大表[[#This Row],[有效 / 無效]]="有效",大表[[#This Row],[序]],"")</f>
        <v/>
      </c>
      <c r="O204" s="28" t="str">
        <f t="shared" si="14"/>
        <v>紀念品</v>
      </c>
      <c r="P204" s="84">
        <f t="shared" ca="1" si="15"/>
        <v>46322</v>
      </c>
      <c r="Q204" s="28">
        <f t="shared" si="16"/>
        <v>0</v>
      </c>
      <c r="R204" s="28">
        <f t="shared" si="17"/>
        <v>0</v>
      </c>
      <c r="S204" s="28">
        <f>IF(COUNTA(大表[[#This Row],[舉例：陳大文]:[例：108]])=2,COUNTIF(大表[名+時數],大表[[#This Row],[名+時數]]),0)</f>
        <v>0</v>
      </c>
      <c r="T204" s="28" t="str">
        <f t="shared" si="18"/>
        <v>Sxxx</v>
      </c>
      <c r="U204" s="28" t="str">
        <f t="shared" si="19"/>
        <v>2526</v>
      </c>
      <c r="V204" s="28" t="str">
        <f t="shared" si="20"/>
        <v/>
      </c>
      <c r="W204" s="34"/>
      <c r="X204" s="35"/>
      <c r="Y204" s="52"/>
      <c r="Z204" s="31"/>
      <c r="AA204" s="31"/>
      <c r="AB204" s="31"/>
      <c r="AC2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4" s="173"/>
      <c r="AE204" s="174"/>
      <c r="AF204" s="174"/>
      <c r="AG204" s="174"/>
      <c r="AH204" s="174"/>
      <c r="AI204" s="179" t="str">
        <f>TRIM(CLEAN(大表[[#This Row],[舉例：陳大文]]))&amp;大表[[#This Row],[例：108]]</f>
        <v/>
      </c>
    </row>
    <row r="205" spans="2:35" ht="16.2" x14ac:dyDescent="0.3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93"/>
      <c r="M205" s="28">
        <v>189</v>
      </c>
      <c r="N205" s="28" t="str">
        <f>IF(大表[[#This Row],[有效 / 無效]]="有效",大表[[#This Row],[序]],"")</f>
        <v/>
      </c>
      <c r="O205" s="28" t="str">
        <f t="shared" si="14"/>
        <v>紀念品</v>
      </c>
      <c r="P205" s="84">
        <f t="shared" ca="1" si="15"/>
        <v>46322</v>
      </c>
      <c r="Q205" s="28">
        <f t="shared" si="16"/>
        <v>0</v>
      </c>
      <c r="R205" s="28">
        <f t="shared" si="17"/>
        <v>0</v>
      </c>
      <c r="S205" s="28">
        <f>IF(COUNTA(大表[[#This Row],[舉例：陳大文]:[例：108]])=2,COUNTIF(大表[名+時數],大表[[#This Row],[名+時數]]),0)</f>
        <v>0</v>
      </c>
      <c r="T205" s="28" t="str">
        <f t="shared" si="18"/>
        <v>Sxxx</v>
      </c>
      <c r="U205" s="28" t="str">
        <f t="shared" si="19"/>
        <v>2526</v>
      </c>
      <c r="V205" s="28" t="str">
        <f t="shared" si="20"/>
        <v/>
      </c>
      <c r="W205" s="34"/>
      <c r="X205" s="35"/>
      <c r="Y205" s="52"/>
      <c r="Z205" s="31"/>
      <c r="AA205" s="31"/>
      <c r="AB205" s="31"/>
      <c r="AC2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5" s="173"/>
      <c r="AE205" s="174"/>
      <c r="AF205" s="174"/>
      <c r="AG205" s="174"/>
      <c r="AH205" s="174"/>
      <c r="AI205" s="179" t="str">
        <f>TRIM(CLEAN(大表[[#This Row],[舉例：陳大文]]))&amp;大表[[#This Row],[例：108]]</f>
        <v/>
      </c>
    </row>
    <row r="206" spans="2:35" ht="16.2" x14ac:dyDescent="0.3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93"/>
      <c r="M206" s="28">
        <v>190</v>
      </c>
      <c r="N206" s="28" t="str">
        <f>IF(大表[[#This Row],[有效 / 無效]]="有效",大表[[#This Row],[序]],"")</f>
        <v/>
      </c>
      <c r="O206" s="28" t="str">
        <f t="shared" si="14"/>
        <v>紀念品</v>
      </c>
      <c r="P206" s="84">
        <f t="shared" ca="1" si="15"/>
        <v>46322</v>
      </c>
      <c r="Q206" s="28">
        <f t="shared" si="16"/>
        <v>0</v>
      </c>
      <c r="R206" s="28">
        <f t="shared" si="17"/>
        <v>0</v>
      </c>
      <c r="S206" s="28">
        <f>IF(COUNTA(大表[[#This Row],[舉例：陳大文]:[例：108]])=2,COUNTIF(大表[名+時數],大表[[#This Row],[名+時數]]),0)</f>
        <v>0</v>
      </c>
      <c r="T206" s="28" t="str">
        <f t="shared" si="18"/>
        <v>Sxxx</v>
      </c>
      <c r="U206" s="28" t="str">
        <f t="shared" si="19"/>
        <v>2526</v>
      </c>
      <c r="V206" s="28" t="str">
        <f t="shared" si="20"/>
        <v/>
      </c>
      <c r="W206" s="34"/>
      <c r="X206" s="35"/>
      <c r="Y206" s="52"/>
      <c r="Z206" s="31"/>
      <c r="AA206" s="31"/>
      <c r="AB206" s="31"/>
      <c r="AC2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6" s="173"/>
      <c r="AE206" s="174"/>
      <c r="AF206" s="174"/>
      <c r="AG206" s="174"/>
      <c r="AH206" s="174"/>
      <c r="AI206" s="179" t="str">
        <f>TRIM(CLEAN(大表[[#This Row],[舉例：陳大文]]))&amp;大表[[#This Row],[例：108]]</f>
        <v/>
      </c>
    </row>
    <row r="207" spans="2:35" ht="16.2" x14ac:dyDescent="0.3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93"/>
      <c r="M207" s="28">
        <v>191</v>
      </c>
      <c r="N207" s="28" t="str">
        <f>IF(大表[[#This Row],[有效 / 無效]]="有效",大表[[#This Row],[序]],"")</f>
        <v/>
      </c>
      <c r="O207" s="28" t="str">
        <f t="shared" si="14"/>
        <v>紀念品</v>
      </c>
      <c r="P207" s="84">
        <f t="shared" ca="1" si="15"/>
        <v>46322</v>
      </c>
      <c r="Q207" s="28">
        <f t="shared" si="16"/>
        <v>0</v>
      </c>
      <c r="R207" s="28">
        <f t="shared" si="17"/>
        <v>0</v>
      </c>
      <c r="S207" s="28">
        <f>IF(COUNTA(大表[[#This Row],[舉例：陳大文]:[例：108]])=2,COUNTIF(大表[名+時數],大表[[#This Row],[名+時數]]),0)</f>
        <v>0</v>
      </c>
      <c r="T207" s="28" t="str">
        <f t="shared" si="18"/>
        <v>Sxxx</v>
      </c>
      <c r="U207" s="28" t="str">
        <f t="shared" si="19"/>
        <v>2526</v>
      </c>
      <c r="V207" s="28" t="str">
        <f t="shared" si="20"/>
        <v/>
      </c>
      <c r="W207" s="34"/>
      <c r="X207" s="35"/>
      <c r="Y207" s="52"/>
      <c r="Z207" s="31"/>
      <c r="AA207" s="31"/>
      <c r="AB207" s="31"/>
      <c r="AC2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7" s="173"/>
      <c r="AE207" s="174"/>
      <c r="AF207" s="174"/>
      <c r="AG207" s="174"/>
      <c r="AH207" s="174"/>
      <c r="AI207" s="179" t="str">
        <f>TRIM(CLEAN(大表[[#This Row],[舉例：陳大文]]))&amp;大表[[#This Row],[例：108]]</f>
        <v/>
      </c>
    </row>
    <row r="208" spans="2:35" ht="16.2" x14ac:dyDescent="0.3"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93"/>
      <c r="M208" s="28">
        <v>192</v>
      </c>
      <c r="N208" s="28" t="str">
        <f>IF(大表[[#This Row],[有效 / 無效]]="有效",大表[[#This Row],[序]],"")</f>
        <v/>
      </c>
      <c r="O208" s="28" t="str">
        <f t="shared" si="14"/>
        <v>紀念品</v>
      </c>
      <c r="P208" s="84">
        <f t="shared" ca="1" si="15"/>
        <v>46322</v>
      </c>
      <c r="Q208" s="28">
        <f t="shared" si="16"/>
        <v>0</v>
      </c>
      <c r="R208" s="28">
        <f t="shared" si="17"/>
        <v>0</v>
      </c>
      <c r="S208" s="28">
        <f>IF(COUNTA(大表[[#This Row],[舉例：陳大文]:[例：108]])=2,COUNTIF(大表[名+時數],大表[[#This Row],[名+時數]]),0)</f>
        <v>0</v>
      </c>
      <c r="T208" s="28" t="str">
        <f t="shared" si="18"/>
        <v>Sxxx</v>
      </c>
      <c r="U208" s="28" t="str">
        <f t="shared" si="19"/>
        <v>2526</v>
      </c>
      <c r="V208" s="28" t="str">
        <f t="shared" si="20"/>
        <v/>
      </c>
      <c r="W208" s="34"/>
      <c r="X208" s="35"/>
      <c r="Y208" s="52"/>
      <c r="Z208" s="31"/>
      <c r="AA208" s="31"/>
      <c r="AB208" s="31"/>
      <c r="AC2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8" s="173"/>
      <c r="AE208" s="174"/>
      <c r="AF208" s="174"/>
      <c r="AG208" s="174"/>
      <c r="AH208" s="174"/>
      <c r="AI208" s="179" t="str">
        <f>TRIM(CLEAN(大表[[#This Row],[舉例：陳大文]]))&amp;大表[[#This Row],[例：108]]</f>
        <v/>
      </c>
    </row>
    <row r="209" spans="2:35" ht="16.2" x14ac:dyDescent="0.3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93"/>
      <c r="M209" s="28">
        <v>193</v>
      </c>
      <c r="N209" s="28" t="str">
        <f>IF(大表[[#This Row],[有效 / 無效]]="有效",大表[[#This Row],[序]],"")</f>
        <v/>
      </c>
      <c r="O209" s="28" t="str">
        <f t="shared" ref="O209:O272" si="21">"紀念品"</f>
        <v>紀念品</v>
      </c>
      <c r="P209" s="84">
        <f t="shared" ref="P209:P272" ca="1" si="22">AF$7</f>
        <v>46322</v>
      </c>
      <c r="Q209" s="28">
        <f t="shared" ref="Q209:Q272" si="23">$D$9</f>
        <v>0</v>
      </c>
      <c r="R209" s="28">
        <f t="shared" ref="R209:R272" si="24">$D$10</f>
        <v>0</v>
      </c>
      <c r="S209" s="28">
        <f>IF(COUNTA(大表[[#This Row],[舉例：陳大文]:[例：108]])=2,COUNTIF(大表[名+時數],大表[[#This Row],[名+時數]]),0)</f>
        <v>0</v>
      </c>
      <c r="T209" s="28" t="str">
        <f t="shared" ref="T209:T272" si="25">$AF$8</f>
        <v>Sxxx</v>
      </c>
      <c r="U209" s="28" t="str">
        <f t="shared" ref="U209:U272" si="26">RIGHT($E$7,4)</f>
        <v>2526</v>
      </c>
      <c r="V209" s="28" t="str">
        <f t="shared" ref="V209:V272" si="27">CLEAN(TRIM($D$8))</f>
        <v/>
      </c>
      <c r="W209" s="34"/>
      <c r="X209" s="35"/>
      <c r="Y209" s="52"/>
      <c r="Z209" s="31"/>
      <c r="AA209" s="31"/>
      <c r="AB209" s="31"/>
      <c r="AC2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09" s="173"/>
      <c r="AE209" s="174"/>
      <c r="AF209" s="174"/>
      <c r="AG209" s="174"/>
      <c r="AH209" s="174"/>
      <c r="AI209" s="179" t="str">
        <f>TRIM(CLEAN(大表[[#This Row],[舉例：陳大文]]))&amp;大表[[#This Row],[例：108]]</f>
        <v/>
      </c>
    </row>
    <row r="210" spans="2:35" ht="16.2" x14ac:dyDescent="0.3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93"/>
      <c r="M210" s="28">
        <v>194</v>
      </c>
      <c r="N210" s="28" t="str">
        <f>IF(大表[[#This Row],[有效 / 無效]]="有效",大表[[#This Row],[序]],"")</f>
        <v/>
      </c>
      <c r="O210" s="28" t="str">
        <f t="shared" si="21"/>
        <v>紀念品</v>
      </c>
      <c r="P210" s="84">
        <f t="shared" ca="1" si="22"/>
        <v>46322</v>
      </c>
      <c r="Q210" s="28">
        <f t="shared" si="23"/>
        <v>0</v>
      </c>
      <c r="R210" s="28">
        <f t="shared" si="24"/>
        <v>0</v>
      </c>
      <c r="S210" s="28">
        <f>IF(COUNTA(大表[[#This Row],[舉例：陳大文]:[例：108]])=2,COUNTIF(大表[名+時數],大表[[#This Row],[名+時數]]),0)</f>
        <v>0</v>
      </c>
      <c r="T210" s="28" t="str">
        <f t="shared" si="25"/>
        <v>Sxxx</v>
      </c>
      <c r="U210" s="28" t="str">
        <f t="shared" si="26"/>
        <v>2526</v>
      </c>
      <c r="V210" s="28" t="str">
        <f t="shared" si="27"/>
        <v/>
      </c>
      <c r="W210" s="34"/>
      <c r="X210" s="35"/>
      <c r="Y210" s="52"/>
      <c r="Z210" s="31"/>
      <c r="AA210" s="31"/>
      <c r="AB210" s="31"/>
      <c r="AC2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0" s="173"/>
      <c r="AE210" s="174"/>
      <c r="AF210" s="174"/>
      <c r="AG210" s="174"/>
      <c r="AH210" s="174"/>
      <c r="AI210" s="179" t="str">
        <f>TRIM(CLEAN(大表[[#This Row],[舉例：陳大文]]))&amp;大表[[#This Row],[例：108]]</f>
        <v/>
      </c>
    </row>
    <row r="211" spans="2:35" ht="16.2" x14ac:dyDescent="0.3"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93"/>
      <c r="M211" s="28">
        <v>195</v>
      </c>
      <c r="N211" s="28" t="str">
        <f>IF(大表[[#This Row],[有效 / 無效]]="有效",大表[[#This Row],[序]],"")</f>
        <v/>
      </c>
      <c r="O211" s="28" t="str">
        <f t="shared" si="21"/>
        <v>紀念品</v>
      </c>
      <c r="P211" s="84">
        <f t="shared" ca="1" si="22"/>
        <v>46322</v>
      </c>
      <c r="Q211" s="28">
        <f t="shared" si="23"/>
        <v>0</v>
      </c>
      <c r="R211" s="28">
        <f t="shared" si="24"/>
        <v>0</v>
      </c>
      <c r="S211" s="28">
        <f>IF(COUNTA(大表[[#This Row],[舉例：陳大文]:[例：108]])=2,COUNTIF(大表[名+時數],大表[[#This Row],[名+時數]]),0)</f>
        <v>0</v>
      </c>
      <c r="T211" s="28" t="str">
        <f t="shared" si="25"/>
        <v>Sxxx</v>
      </c>
      <c r="U211" s="28" t="str">
        <f t="shared" si="26"/>
        <v>2526</v>
      </c>
      <c r="V211" s="28" t="str">
        <f t="shared" si="27"/>
        <v/>
      </c>
      <c r="W211" s="34"/>
      <c r="X211" s="35"/>
      <c r="Y211" s="52"/>
      <c r="Z211" s="31"/>
      <c r="AA211" s="31"/>
      <c r="AB211" s="31"/>
      <c r="AC2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1" s="173"/>
      <c r="AE211" s="174"/>
      <c r="AF211" s="174"/>
      <c r="AG211" s="174"/>
      <c r="AH211" s="174"/>
      <c r="AI211" s="179" t="str">
        <f>TRIM(CLEAN(大表[[#This Row],[舉例：陳大文]]))&amp;大表[[#This Row],[例：108]]</f>
        <v/>
      </c>
    </row>
    <row r="212" spans="2:35" ht="16.2" x14ac:dyDescent="0.3"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93"/>
      <c r="M212" s="28">
        <v>196</v>
      </c>
      <c r="N212" s="28" t="str">
        <f>IF(大表[[#This Row],[有效 / 無效]]="有效",大表[[#This Row],[序]],"")</f>
        <v/>
      </c>
      <c r="O212" s="28" t="str">
        <f t="shared" si="21"/>
        <v>紀念品</v>
      </c>
      <c r="P212" s="84">
        <f t="shared" ca="1" si="22"/>
        <v>46322</v>
      </c>
      <c r="Q212" s="28">
        <f t="shared" si="23"/>
        <v>0</v>
      </c>
      <c r="R212" s="28">
        <f t="shared" si="24"/>
        <v>0</v>
      </c>
      <c r="S212" s="28">
        <f>IF(COUNTA(大表[[#This Row],[舉例：陳大文]:[例：108]])=2,COUNTIF(大表[名+時數],大表[[#This Row],[名+時數]]),0)</f>
        <v>0</v>
      </c>
      <c r="T212" s="28" t="str">
        <f t="shared" si="25"/>
        <v>Sxxx</v>
      </c>
      <c r="U212" s="28" t="str">
        <f t="shared" si="26"/>
        <v>2526</v>
      </c>
      <c r="V212" s="28" t="str">
        <f t="shared" si="27"/>
        <v/>
      </c>
      <c r="W212" s="34"/>
      <c r="X212" s="35"/>
      <c r="Y212" s="52"/>
      <c r="Z212" s="31"/>
      <c r="AA212" s="31"/>
      <c r="AB212" s="31"/>
      <c r="AC2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2" s="173"/>
      <c r="AE212" s="174"/>
      <c r="AF212" s="174"/>
      <c r="AG212" s="174"/>
      <c r="AH212" s="174"/>
      <c r="AI212" s="179" t="str">
        <f>TRIM(CLEAN(大表[[#This Row],[舉例：陳大文]]))&amp;大表[[#This Row],[例：108]]</f>
        <v/>
      </c>
    </row>
    <row r="213" spans="2:35" ht="16.2" x14ac:dyDescent="0.3"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93"/>
      <c r="M213" s="28">
        <v>197</v>
      </c>
      <c r="N213" s="28" t="str">
        <f>IF(大表[[#This Row],[有效 / 無效]]="有效",大表[[#This Row],[序]],"")</f>
        <v/>
      </c>
      <c r="O213" s="28" t="str">
        <f t="shared" si="21"/>
        <v>紀念品</v>
      </c>
      <c r="P213" s="84">
        <f t="shared" ca="1" si="22"/>
        <v>46322</v>
      </c>
      <c r="Q213" s="28">
        <f t="shared" si="23"/>
        <v>0</v>
      </c>
      <c r="R213" s="28">
        <f t="shared" si="24"/>
        <v>0</v>
      </c>
      <c r="S213" s="28">
        <f>IF(COUNTA(大表[[#This Row],[舉例：陳大文]:[例：108]])=2,COUNTIF(大表[名+時數],大表[[#This Row],[名+時數]]),0)</f>
        <v>0</v>
      </c>
      <c r="T213" s="28" t="str">
        <f t="shared" si="25"/>
        <v>Sxxx</v>
      </c>
      <c r="U213" s="28" t="str">
        <f t="shared" si="26"/>
        <v>2526</v>
      </c>
      <c r="V213" s="28" t="str">
        <f t="shared" si="27"/>
        <v/>
      </c>
      <c r="W213" s="34"/>
      <c r="X213" s="35"/>
      <c r="Y213" s="52"/>
      <c r="Z213" s="31"/>
      <c r="AA213" s="31"/>
      <c r="AB213" s="31"/>
      <c r="AC2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3" s="173"/>
      <c r="AE213" s="174"/>
      <c r="AF213" s="174"/>
      <c r="AG213" s="174"/>
      <c r="AH213" s="174"/>
      <c r="AI213" s="179" t="str">
        <f>TRIM(CLEAN(大表[[#This Row],[舉例：陳大文]]))&amp;大表[[#This Row],[例：108]]</f>
        <v/>
      </c>
    </row>
    <row r="214" spans="2:35" ht="16.2" x14ac:dyDescent="0.3"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93"/>
      <c r="M214" s="28">
        <v>198</v>
      </c>
      <c r="N214" s="28" t="str">
        <f>IF(大表[[#This Row],[有效 / 無效]]="有效",大表[[#This Row],[序]],"")</f>
        <v/>
      </c>
      <c r="O214" s="28" t="str">
        <f t="shared" si="21"/>
        <v>紀念品</v>
      </c>
      <c r="P214" s="84">
        <f t="shared" ca="1" si="22"/>
        <v>46322</v>
      </c>
      <c r="Q214" s="28">
        <f t="shared" si="23"/>
        <v>0</v>
      </c>
      <c r="R214" s="28">
        <f t="shared" si="24"/>
        <v>0</v>
      </c>
      <c r="S214" s="28">
        <f>IF(COUNTA(大表[[#This Row],[舉例：陳大文]:[例：108]])=2,COUNTIF(大表[名+時數],大表[[#This Row],[名+時數]]),0)</f>
        <v>0</v>
      </c>
      <c r="T214" s="28" t="str">
        <f t="shared" si="25"/>
        <v>Sxxx</v>
      </c>
      <c r="U214" s="28" t="str">
        <f t="shared" si="26"/>
        <v>2526</v>
      </c>
      <c r="V214" s="28" t="str">
        <f t="shared" si="27"/>
        <v/>
      </c>
      <c r="W214" s="34"/>
      <c r="X214" s="35"/>
      <c r="Y214" s="52"/>
      <c r="Z214" s="31"/>
      <c r="AA214" s="31"/>
      <c r="AB214" s="31"/>
      <c r="AC2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4" s="173"/>
      <c r="AE214" s="174"/>
      <c r="AF214" s="174"/>
      <c r="AG214" s="174"/>
      <c r="AH214" s="174"/>
      <c r="AI214" s="179" t="str">
        <f>TRIM(CLEAN(大表[[#This Row],[舉例：陳大文]]))&amp;大表[[#This Row],[例：108]]</f>
        <v/>
      </c>
    </row>
    <row r="215" spans="2:35" ht="16.2" x14ac:dyDescent="0.3"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93"/>
      <c r="M215" s="28">
        <v>199</v>
      </c>
      <c r="N215" s="28" t="str">
        <f>IF(大表[[#This Row],[有效 / 無效]]="有效",大表[[#This Row],[序]],"")</f>
        <v/>
      </c>
      <c r="O215" s="28" t="str">
        <f t="shared" si="21"/>
        <v>紀念品</v>
      </c>
      <c r="P215" s="84">
        <f t="shared" ca="1" si="22"/>
        <v>46322</v>
      </c>
      <c r="Q215" s="28">
        <f t="shared" si="23"/>
        <v>0</v>
      </c>
      <c r="R215" s="28">
        <f t="shared" si="24"/>
        <v>0</v>
      </c>
      <c r="S215" s="28">
        <f>IF(COUNTA(大表[[#This Row],[舉例：陳大文]:[例：108]])=2,COUNTIF(大表[名+時數],大表[[#This Row],[名+時數]]),0)</f>
        <v>0</v>
      </c>
      <c r="T215" s="28" t="str">
        <f t="shared" si="25"/>
        <v>Sxxx</v>
      </c>
      <c r="U215" s="28" t="str">
        <f t="shared" si="26"/>
        <v>2526</v>
      </c>
      <c r="V215" s="28" t="str">
        <f t="shared" si="27"/>
        <v/>
      </c>
      <c r="W215" s="34"/>
      <c r="X215" s="35"/>
      <c r="Y215" s="52"/>
      <c r="Z215" s="31"/>
      <c r="AA215" s="31"/>
      <c r="AB215" s="31"/>
      <c r="AC2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5" s="173"/>
      <c r="AE215" s="174"/>
      <c r="AF215" s="174"/>
      <c r="AG215" s="174"/>
      <c r="AH215" s="174"/>
      <c r="AI215" s="179" t="str">
        <f>TRIM(CLEAN(大表[[#This Row],[舉例：陳大文]]))&amp;大表[[#This Row],[例：108]]</f>
        <v/>
      </c>
    </row>
    <row r="216" spans="2:35" ht="16.2" x14ac:dyDescent="0.3"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93"/>
      <c r="M216" s="28">
        <v>200</v>
      </c>
      <c r="N216" s="28" t="str">
        <f>IF(大表[[#This Row],[有效 / 無效]]="有效",大表[[#This Row],[序]],"")</f>
        <v/>
      </c>
      <c r="O216" s="28" t="str">
        <f t="shared" si="21"/>
        <v>紀念品</v>
      </c>
      <c r="P216" s="84">
        <f t="shared" ca="1" si="22"/>
        <v>46322</v>
      </c>
      <c r="Q216" s="28">
        <f t="shared" si="23"/>
        <v>0</v>
      </c>
      <c r="R216" s="28">
        <f t="shared" si="24"/>
        <v>0</v>
      </c>
      <c r="S216" s="28">
        <f>IF(COUNTA(大表[[#This Row],[舉例：陳大文]:[例：108]])=2,COUNTIF(大表[名+時數],大表[[#This Row],[名+時數]]),0)</f>
        <v>0</v>
      </c>
      <c r="T216" s="28" t="str">
        <f t="shared" si="25"/>
        <v>Sxxx</v>
      </c>
      <c r="U216" s="28" t="str">
        <f t="shared" si="26"/>
        <v>2526</v>
      </c>
      <c r="V216" s="28" t="str">
        <f t="shared" si="27"/>
        <v/>
      </c>
      <c r="W216" s="34"/>
      <c r="X216" s="35"/>
      <c r="Y216" s="52"/>
      <c r="Z216" s="31"/>
      <c r="AA216" s="31"/>
      <c r="AB216" s="31"/>
      <c r="AC2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6" s="173"/>
      <c r="AE216" s="174"/>
      <c r="AF216" s="174"/>
      <c r="AG216" s="174"/>
      <c r="AH216" s="174"/>
      <c r="AI216" s="179" t="str">
        <f>TRIM(CLEAN(大表[[#This Row],[舉例：陳大文]]))&amp;大表[[#This Row],[例：108]]</f>
        <v/>
      </c>
    </row>
    <row r="217" spans="2:35" ht="16.2" x14ac:dyDescent="0.3"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93"/>
      <c r="M217" s="28">
        <v>201</v>
      </c>
      <c r="N217" s="28" t="str">
        <f>IF(大表[[#This Row],[有效 / 無效]]="有效",大表[[#This Row],[序]],"")</f>
        <v/>
      </c>
      <c r="O217" s="28" t="str">
        <f t="shared" si="21"/>
        <v>紀念品</v>
      </c>
      <c r="P217" s="84">
        <f t="shared" ca="1" si="22"/>
        <v>46322</v>
      </c>
      <c r="Q217" s="28">
        <f t="shared" si="23"/>
        <v>0</v>
      </c>
      <c r="R217" s="28">
        <f t="shared" si="24"/>
        <v>0</v>
      </c>
      <c r="S217" s="28">
        <f>IF(COUNTA(大表[[#This Row],[舉例：陳大文]:[例：108]])=2,COUNTIF(大表[名+時數],大表[[#This Row],[名+時數]]),0)</f>
        <v>0</v>
      </c>
      <c r="T217" s="28" t="str">
        <f t="shared" si="25"/>
        <v>Sxxx</v>
      </c>
      <c r="U217" s="28" t="str">
        <f t="shared" si="26"/>
        <v>2526</v>
      </c>
      <c r="V217" s="28" t="str">
        <f t="shared" si="27"/>
        <v/>
      </c>
      <c r="W217" s="34"/>
      <c r="X217" s="35"/>
      <c r="Y217" s="52"/>
      <c r="Z217" s="31"/>
      <c r="AA217" s="31"/>
      <c r="AB217" s="31"/>
      <c r="AC2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7" s="173"/>
      <c r="AE217" s="174"/>
      <c r="AF217" s="174"/>
      <c r="AG217" s="174"/>
      <c r="AH217" s="174"/>
      <c r="AI217" s="179" t="str">
        <f>TRIM(CLEAN(大表[[#This Row],[舉例：陳大文]]))&amp;大表[[#This Row],[例：108]]</f>
        <v/>
      </c>
    </row>
    <row r="218" spans="2:35" ht="16.2" x14ac:dyDescent="0.3"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93"/>
      <c r="M218" s="28">
        <v>202</v>
      </c>
      <c r="N218" s="28" t="str">
        <f>IF(大表[[#This Row],[有效 / 無效]]="有效",大表[[#This Row],[序]],"")</f>
        <v/>
      </c>
      <c r="O218" s="28" t="str">
        <f t="shared" si="21"/>
        <v>紀念品</v>
      </c>
      <c r="P218" s="84">
        <f t="shared" ca="1" si="22"/>
        <v>46322</v>
      </c>
      <c r="Q218" s="28">
        <f t="shared" si="23"/>
        <v>0</v>
      </c>
      <c r="R218" s="28">
        <f t="shared" si="24"/>
        <v>0</v>
      </c>
      <c r="S218" s="28">
        <f>IF(COUNTA(大表[[#This Row],[舉例：陳大文]:[例：108]])=2,COUNTIF(大表[名+時數],大表[[#This Row],[名+時數]]),0)</f>
        <v>0</v>
      </c>
      <c r="T218" s="28" t="str">
        <f t="shared" si="25"/>
        <v>Sxxx</v>
      </c>
      <c r="U218" s="28" t="str">
        <f t="shared" si="26"/>
        <v>2526</v>
      </c>
      <c r="V218" s="28" t="str">
        <f t="shared" si="27"/>
        <v/>
      </c>
      <c r="W218" s="34"/>
      <c r="X218" s="35"/>
      <c r="Y218" s="52"/>
      <c r="Z218" s="31"/>
      <c r="AA218" s="31"/>
      <c r="AB218" s="31"/>
      <c r="AC2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8" s="173"/>
      <c r="AE218" s="174"/>
      <c r="AF218" s="174"/>
      <c r="AG218" s="174"/>
      <c r="AH218" s="174"/>
      <c r="AI218" s="179" t="str">
        <f>TRIM(CLEAN(大表[[#This Row],[舉例：陳大文]]))&amp;大表[[#This Row],[例：108]]</f>
        <v/>
      </c>
    </row>
    <row r="219" spans="2:35" ht="16.2" x14ac:dyDescent="0.3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93"/>
      <c r="M219" s="28">
        <v>203</v>
      </c>
      <c r="N219" s="28" t="str">
        <f>IF(大表[[#This Row],[有效 / 無效]]="有效",大表[[#This Row],[序]],"")</f>
        <v/>
      </c>
      <c r="O219" s="28" t="str">
        <f t="shared" si="21"/>
        <v>紀念品</v>
      </c>
      <c r="P219" s="84">
        <f t="shared" ca="1" si="22"/>
        <v>46322</v>
      </c>
      <c r="Q219" s="28">
        <f t="shared" si="23"/>
        <v>0</v>
      </c>
      <c r="R219" s="28">
        <f t="shared" si="24"/>
        <v>0</v>
      </c>
      <c r="S219" s="28">
        <f>IF(COUNTA(大表[[#This Row],[舉例：陳大文]:[例：108]])=2,COUNTIF(大表[名+時數],大表[[#This Row],[名+時數]]),0)</f>
        <v>0</v>
      </c>
      <c r="T219" s="28" t="str">
        <f t="shared" si="25"/>
        <v>Sxxx</v>
      </c>
      <c r="U219" s="28" t="str">
        <f t="shared" si="26"/>
        <v>2526</v>
      </c>
      <c r="V219" s="28" t="str">
        <f t="shared" si="27"/>
        <v/>
      </c>
      <c r="W219" s="34"/>
      <c r="X219" s="35"/>
      <c r="Y219" s="52"/>
      <c r="Z219" s="31"/>
      <c r="AA219" s="31"/>
      <c r="AB219" s="31"/>
      <c r="AC2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19" s="173"/>
      <c r="AE219" s="174"/>
      <c r="AF219" s="174"/>
      <c r="AG219" s="174"/>
      <c r="AH219" s="174"/>
      <c r="AI219" s="179" t="str">
        <f>TRIM(CLEAN(大表[[#This Row],[舉例：陳大文]]))&amp;大表[[#This Row],[例：108]]</f>
        <v/>
      </c>
    </row>
    <row r="220" spans="2:35" ht="16.2" x14ac:dyDescent="0.3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93"/>
      <c r="M220" s="28">
        <v>204</v>
      </c>
      <c r="N220" s="28" t="str">
        <f>IF(大表[[#This Row],[有效 / 無效]]="有效",大表[[#This Row],[序]],"")</f>
        <v/>
      </c>
      <c r="O220" s="28" t="str">
        <f t="shared" si="21"/>
        <v>紀念品</v>
      </c>
      <c r="P220" s="84">
        <f t="shared" ca="1" si="22"/>
        <v>46322</v>
      </c>
      <c r="Q220" s="28">
        <f t="shared" si="23"/>
        <v>0</v>
      </c>
      <c r="R220" s="28">
        <f t="shared" si="24"/>
        <v>0</v>
      </c>
      <c r="S220" s="28">
        <f>IF(COUNTA(大表[[#This Row],[舉例：陳大文]:[例：108]])=2,COUNTIF(大表[名+時數],大表[[#This Row],[名+時數]]),0)</f>
        <v>0</v>
      </c>
      <c r="T220" s="28" t="str">
        <f t="shared" si="25"/>
        <v>Sxxx</v>
      </c>
      <c r="U220" s="28" t="str">
        <f t="shared" si="26"/>
        <v>2526</v>
      </c>
      <c r="V220" s="28" t="str">
        <f t="shared" si="27"/>
        <v/>
      </c>
      <c r="W220" s="34"/>
      <c r="X220" s="35"/>
      <c r="Y220" s="52"/>
      <c r="Z220" s="31"/>
      <c r="AA220" s="31"/>
      <c r="AB220" s="31"/>
      <c r="AC2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0" s="173"/>
      <c r="AE220" s="174"/>
      <c r="AF220" s="174"/>
      <c r="AG220" s="174"/>
      <c r="AH220" s="174"/>
      <c r="AI220" s="179" t="str">
        <f>TRIM(CLEAN(大表[[#This Row],[舉例：陳大文]]))&amp;大表[[#This Row],[例：108]]</f>
        <v/>
      </c>
    </row>
    <row r="221" spans="2:35" ht="16.2" x14ac:dyDescent="0.3"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93"/>
      <c r="M221" s="28">
        <v>205</v>
      </c>
      <c r="N221" s="28" t="str">
        <f>IF(大表[[#This Row],[有效 / 無效]]="有效",大表[[#This Row],[序]],"")</f>
        <v/>
      </c>
      <c r="O221" s="28" t="str">
        <f t="shared" si="21"/>
        <v>紀念品</v>
      </c>
      <c r="P221" s="84">
        <f t="shared" ca="1" si="22"/>
        <v>46322</v>
      </c>
      <c r="Q221" s="28">
        <f t="shared" si="23"/>
        <v>0</v>
      </c>
      <c r="R221" s="28">
        <f t="shared" si="24"/>
        <v>0</v>
      </c>
      <c r="S221" s="28">
        <f>IF(COUNTA(大表[[#This Row],[舉例：陳大文]:[例：108]])=2,COUNTIF(大表[名+時數],大表[[#This Row],[名+時數]]),0)</f>
        <v>0</v>
      </c>
      <c r="T221" s="28" t="str">
        <f t="shared" si="25"/>
        <v>Sxxx</v>
      </c>
      <c r="U221" s="28" t="str">
        <f t="shared" si="26"/>
        <v>2526</v>
      </c>
      <c r="V221" s="28" t="str">
        <f t="shared" si="27"/>
        <v/>
      </c>
      <c r="W221" s="34"/>
      <c r="X221" s="35"/>
      <c r="Y221" s="52"/>
      <c r="Z221" s="31"/>
      <c r="AA221" s="31"/>
      <c r="AB221" s="31"/>
      <c r="AC2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1" s="173"/>
      <c r="AE221" s="174"/>
      <c r="AF221" s="174"/>
      <c r="AG221" s="174"/>
      <c r="AH221" s="174"/>
      <c r="AI221" s="179" t="str">
        <f>TRIM(CLEAN(大表[[#This Row],[舉例：陳大文]]))&amp;大表[[#This Row],[例：108]]</f>
        <v/>
      </c>
    </row>
    <row r="222" spans="2:35" ht="16.2" x14ac:dyDescent="0.3"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93"/>
      <c r="M222" s="28">
        <v>206</v>
      </c>
      <c r="N222" s="28" t="str">
        <f>IF(大表[[#This Row],[有效 / 無效]]="有效",大表[[#This Row],[序]],"")</f>
        <v/>
      </c>
      <c r="O222" s="28" t="str">
        <f t="shared" si="21"/>
        <v>紀念品</v>
      </c>
      <c r="P222" s="84">
        <f t="shared" ca="1" si="22"/>
        <v>46322</v>
      </c>
      <c r="Q222" s="28">
        <f t="shared" si="23"/>
        <v>0</v>
      </c>
      <c r="R222" s="28">
        <f t="shared" si="24"/>
        <v>0</v>
      </c>
      <c r="S222" s="28">
        <f>IF(COUNTA(大表[[#This Row],[舉例：陳大文]:[例：108]])=2,COUNTIF(大表[名+時數],大表[[#This Row],[名+時數]]),0)</f>
        <v>0</v>
      </c>
      <c r="T222" s="28" t="str">
        <f t="shared" si="25"/>
        <v>Sxxx</v>
      </c>
      <c r="U222" s="28" t="str">
        <f t="shared" si="26"/>
        <v>2526</v>
      </c>
      <c r="V222" s="28" t="str">
        <f t="shared" si="27"/>
        <v/>
      </c>
      <c r="W222" s="34"/>
      <c r="X222" s="35"/>
      <c r="Y222" s="52"/>
      <c r="Z222" s="31"/>
      <c r="AA222" s="31"/>
      <c r="AB222" s="31"/>
      <c r="AC2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2" s="173"/>
      <c r="AE222" s="174"/>
      <c r="AF222" s="174"/>
      <c r="AG222" s="174"/>
      <c r="AH222" s="174"/>
      <c r="AI222" s="179" t="str">
        <f>TRIM(CLEAN(大表[[#This Row],[舉例：陳大文]]))&amp;大表[[#This Row],[例：108]]</f>
        <v/>
      </c>
    </row>
    <row r="223" spans="2:35" ht="16.2" x14ac:dyDescent="0.3"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93"/>
      <c r="M223" s="28">
        <v>207</v>
      </c>
      <c r="N223" s="28" t="str">
        <f>IF(大表[[#This Row],[有效 / 無效]]="有效",大表[[#This Row],[序]],"")</f>
        <v/>
      </c>
      <c r="O223" s="28" t="str">
        <f t="shared" si="21"/>
        <v>紀念品</v>
      </c>
      <c r="P223" s="84">
        <f t="shared" ca="1" si="22"/>
        <v>46322</v>
      </c>
      <c r="Q223" s="28">
        <f t="shared" si="23"/>
        <v>0</v>
      </c>
      <c r="R223" s="28">
        <f t="shared" si="24"/>
        <v>0</v>
      </c>
      <c r="S223" s="28">
        <f>IF(COUNTA(大表[[#This Row],[舉例：陳大文]:[例：108]])=2,COUNTIF(大表[名+時數],大表[[#This Row],[名+時數]]),0)</f>
        <v>0</v>
      </c>
      <c r="T223" s="28" t="str">
        <f t="shared" si="25"/>
        <v>Sxxx</v>
      </c>
      <c r="U223" s="28" t="str">
        <f t="shared" si="26"/>
        <v>2526</v>
      </c>
      <c r="V223" s="28" t="str">
        <f t="shared" si="27"/>
        <v/>
      </c>
      <c r="W223" s="34"/>
      <c r="X223" s="35"/>
      <c r="Y223" s="52"/>
      <c r="Z223" s="31"/>
      <c r="AA223" s="31"/>
      <c r="AB223" s="31"/>
      <c r="AC2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3" s="173"/>
      <c r="AE223" s="174"/>
      <c r="AF223" s="174"/>
      <c r="AG223" s="174"/>
      <c r="AH223" s="174"/>
      <c r="AI223" s="179" t="str">
        <f>TRIM(CLEAN(大表[[#This Row],[舉例：陳大文]]))&amp;大表[[#This Row],[例：108]]</f>
        <v/>
      </c>
    </row>
    <row r="224" spans="2:35" ht="16.2" x14ac:dyDescent="0.3"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93"/>
      <c r="M224" s="28">
        <v>208</v>
      </c>
      <c r="N224" s="28" t="str">
        <f>IF(大表[[#This Row],[有效 / 無效]]="有效",大表[[#This Row],[序]],"")</f>
        <v/>
      </c>
      <c r="O224" s="28" t="str">
        <f t="shared" si="21"/>
        <v>紀念品</v>
      </c>
      <c r="P224" s="84">
        <f t="shared" ca="1" si="22"/>
        <v>46322</v>
      </c>
      <c r="Q224" s="28">
        <f t="shared" si="23"/>
        <v>0</v>
      </c>
      <c r="R224" s="28">
        <f t="shared" si="24"/>
        <v>0</v>
      </c>
      <c r="S224" s="28">
        <f>IF(COUNTA(大表[[#This Row],[舉例：陳大文]:[例：108]])=2,COUNTIF(大表[名+時數],大表[[#This Row],[名+時數]]),0)</f>
        <v>0</v>
      </c>
      <c r="T224" s="28" t="str">
        <f t="shared" si="25"/>
        <v>Sxxx</v>
      </c>
      <c r="U224" s="28" t="str">
        <f t="shared" si="26"/>
        <v>2526</v>
      </c>
      <c r="V224" s="28" t="str">
        <f t="shared" si="27"/>
        <v/>
      </c>
      <c r="W224" s="34"/>
      <c r="X224" s="35"/>
      <c r="Y224" s="52"/>
      <c r="Z224" s="31"/>
      <c r="AA224" s="31"/>
      <c r="AB224" s="31"/>
      <c r="AC2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4" s="173"/>
      <c r="AE224" s="174"/>
      <c r="AF224" s="174"/>
      <c r="AG224" s="174"/>
      <c r="AH224" s="174"/>
      <c r="AI224" s="179" t="str">
        <f>TRIM(CLEAN(大表[[#This Row],[舉例：陳大文]]))&amp;大表[[#This Row],[例：108]]</f>
        <v/>
      </c>
    </row>
    <row r="225" spans="2:35" ht="16.2" x14ac:dyDescent="0.3"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93"/>
      <c r="M225" s="28">
        <v>209</v>
      </c>
      <c r="N225" s="28" t="str">
        <f>IF(大表[[#This Row],[有效 / 無效]]="有效",大表[[#This Row],[序]],"")</f>
        <v/>
      </c>
      <c r="O225" s="28" t="str">
        <f t="shared" si="21"/>
        <v>紀念品</v>
      </c>
      <c r="P225" s="84">
        <f t="shared" ca="1" si="22"/>
        <v>46322</v>
      </c>
      <c r="Q225" s="28">
        <f t="shared" si="23"/>
        <v>0</v>
      </c>
      <c r="R225" s="28">
        <f t="shared" si="24"/>
        <v>0</v>
      </c>
      <c r="S225" s="28">
        <f>IF(COUNTA(大表[[#This Row],[舉例：陳大文]:[例：108]])=2,COUNTIF(大表[名+時數],大表[[#This Row],[名+時數]]),0)</f>
        <v>0</v>
      </c>
      <c r="T225" s="28" t="str">
        <f t="shared" si="25"/>
        <v>Sxxx</v>
      </c>
      <c r="U225" s="28" t="str">
        <f t="shared" si="26"/>
        <v>2526</v>
      </c>
      <c r="V225" s="28" t="str">
        <f t="shared" si="27"/>
        <v/>
      </c>
      <c r="W225" s="34"/>
      <c r="X225" s="35"/>
      <c r="Y225" s="52"/>
      <c r="Z225" s="31"/>
      <c r="AA225" s="31"/>
      <c r="AB225" s="31"/>
      <c r="AC2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5" s="173"/>
      <c r="AE225" s="174"/>
      <c r="AF225" s="174"/>
      <c r="AG225" s="174"/>
      <c r="AH225" s="174"/>
      <c r="AI225" s="179" t="str">
        <f>TRIM(CLEAN(大表[[#This Row],[舉例：陳大文]]))&amp;大表[[#This Row],[例：108]]</f>
        <v/>
      </c>
    </row>
    <row r="226" spans="2:35" ht="16.2" x14ac:dyDescent="0.3"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93"/>
      <c r="M226" s="28">
        <v>210</v>
      </c>
      <c r="N226" s="28" t="str">
        <f>IF(大表[[#This Row],[有效 / 無效]]="有效",大表[[#This Row],[序]],"")</f>
        <v/>
      </c>
      <c r="O226" s="28" t="str">
        <f t="shared" si="21"/>
        <v>紀念品</v>
      </c>
      <c r="P226" s="84">
        <f t="shared" ca="1" si="22"/>
        <v>46322</v>
      </c>
      <c r="Q226" s="28">
        <f t="shared" si="23"/>
        <v>0</v>
      </c>
      <c r="R226" s="28">
        <f t="shared" si="24"/>
        <v>0</v>
      </c>
      <c r="S226" s="28">
        <f>IF(COUNTA(大表[[#This Row],[舉例：陳大文]:[例：108]])=2,COUNTIF(大表[名+時數],大表[[#This Row],[名+時數]]),0)</f>
        <v>0</v>
      </c>
      <c r="T226" s="28" t="str">
        <f t="shared" si="25"/>
        <v>Sxxx</v>
      </c>
      <c r="U226" s="28" t="str">
        <f t="shared" si="26"/>
        <v>2526</v>
      </c>
      <c r="V226" s="28" t="str">
        <f t="shared" si="27"/>
        <v/>
      </c>
      <c r="W226" s="34"/>
      <c r="X226" s="35"/>
      <c r="Y226" s="52"/>
      <c r="Z226" s="31"/>
      <c r="AA226" s="31"/>
      <c r="AB226" s="31"/>
      <c r="AC2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6" s="173"/>
      <c r="AE226" s="174"/>
      <c r="AF226" s="174"/>
      <c r="AG226" s="174"/>
      <c r="AH226" s="174"/>
      <c r="AI226" s="179" t="str">
        <f>TRIM(CLEAN(大表[[#This Row],[舉例：陳大文]]))&amp;大表[[#This Row],[例：108]]</f>
        <v/>
      </c>
    </row>
    <row r="227" spans="2:35" ht="16.2" x14ac:dyDescent="0.3"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93"/>
      <c r="M227" s="28">
        <v>211</v>
      </c>
      <c r="N227" s="28" t="str">
        <f>IF(大表[[#This Row],[有效 / 無效]]="有效",大表[[#This Row],[序]],"")</f>
        <v/>
      </c>
      <c r="O227" s="28" t="str">
        <f t="shared" si="21"/>
        <v>紀念品</v>
      </c>
      <c r="P227" s="84">
        <f t="shared" ca="1" si="22"/>
        <v>46322</v>
      </c>
      <c r="Q227" s="28">
        <f t="shared" si="23"/>
        <v>0</v>
      </c>
      <c r="R227" s="28">
        <f t="shared" si="24"/>
        <v>0</v>
      </c>
      <c r="S227" s="28">
        <f>IF(COUNTA(大表[[#This Row],[舉例：陳大文]:[例：108]])=2,COUNTIF(大表[名+時數],大表[[#This Row],[名+時數]]),0)</f>
        <v>0</v>
      </c>
      <c r="T227" s="28" t="str">
        <f t="shared" si="25"/>
        <v>Sxxx</v>
      </c>
      <c r="U227" s="28" t="str">
        <f t="shared" si="26"/>
        <v>2526</v>
      </c>
      <c r="V227" s="28" t="str">
        <f t="shared" si="27"/>
        <v/>
      </c>
      <c r="W227" s="34"/>
      <c r="X227" s="35"/>
      <c r="Y227" s="52"/>
      <c r="Z227" s="31"/>
      <c r="AA227" s="31"/>
      <c r="AB227" s="31"/>
      <c r="AC2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7" s="173"/>
      <c r="AE227" s="174"/>
      <c r="AF227" s="174"/>
      <c r="AG227" s="174"/>
      <c r="AH227" s="174"/>
      <c r="AI227" s="179" t="str">
        <f>TRIM(CLEAN(大表[[#This Row],[舉例：陳大文]]))&amp;大表[[#This Row],[例：108]]</f>
        <v/>
      </c>
    </row>
    <row r="228" spans="2:35" ht="16.2" x14ac:dyDescent="0.3"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93"/>
      <c r="M228" s="28">
        <v>212</v>
      </c>
      <c r="N228" s="28" t="str">
        <f>IF(大表[[#This Row],[有效 / 無效]]="有效",大表[[#This Row],[序]],"")</f>
        <v/>
      </c>
      <c r="O228" s="28" t="str">
        <f t="shared" si="21"/>
        <v>紀念品</v>
      </c>
      <c r="P228" s="84">
        <f t="shared" ca="1" si="22"/>
        <v>46322</v>
      </c>
      <c r="Q228" s="28">
        <f t="shared" si="23"/>
        <v>0</v>
      </c>
      <c r="R228" s="28">
        <f t="shared" si="24"/>
        <v>0</v>
      </c>
      <c r="S228" s="28">
        <f>IF(COUNTA(大表[[#This Row],[舉例：陳大文]:[例：108]])=2,COUNTIF(大表[名+時數],大表[[#This Row],[名+時數]]),0)</f>
        <v>0</v>
      </c>
      <c r="T228" s="28" t="str">
        <f t="shared" si="25"/>
        <v>Sxxx</v>
      </c>
      <c r="U228" s="28" t="str">
        <f t="shared" si="26"/>
        <v>2526</v>
      </c>
      <c r="V228" s="28" t="str">
        <f t="shared" si="27"/>
        <v/>
      </c>
      <c r="W228" s="34"/>
      <c r="X228" s="35"/>
      <c r="Y228" s="52"/>
      <c r="Z228" s="31"/>
      <c r="AA228" s="31"/>
      <c r="AB228" s="31"/>
      <c r="AC2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8" s="173"/>
      <c r="AE228" s="174"/>
      <c r="AF228" s="174"/>
      <c r="AG228" s="174"/>
      <c r="AH228" s="174"/>
      <c r="AI228" s="179" t="str">
        <f>TRIM(CLEAN(大表[[#This Row],[舉例：陳大文]]))&amp;大表[[#This Row],[例：108]]</f>
        <v/>
      </c>
    </row>
    <row r="229" spans="2:35" ht="16.2" x14ac:dyDescent="0.3"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93"/>
      <c r="M229" s="28">
        <v>213</v>
      </c>
      <c r="N229" s="28" t="str">
        <f>IF(大表[[#This Row],[有效 / 無效]]="有效",大表[[#This Row],[序]],"")</f>
        <v/>
      </c>
      <c r="O229" s="28" t="str">
        <f t="shared" si="21"/>
        <v>紀念品</v>
      </c>
      <c r="P229" s="84">
        <f t="shared" ca="1" si="22"/>
        <v>46322</v>
      </c>
      <c r="Q229" s="28">
        <f t="shared" si="23"/>
        <v>0</v>
      </c>
      <c r="R229" s="28">
        <f t="shared" si="24"/>
        <v>0</v>
      </c>
      <c r="S229" s="28">
        <f>IF(COUNTA(大表[[#This Row],[舉例：陳大文]:[例：108]])=2,COUNTIF(大表[名+時數],大表[[#This Row],[名+時數]]),0)</f>
        <v>0</v>
      </c>
      <c r="T229" s="28" t="str">
        <f t="shared" si="25"/>
        <v>Sxxx</v>
      </c>
      <c r="U229" s="28" t="str">
        <f t="shared" si="26"/>
        <v>2526</v>
      </c>
      <c r="V229" s="28" t="str">
        <f t="shared" si="27"/>
        <v/>
      </c>
      <c r="W229" s="34"/>
      <c r="X229" s="35"/>
      <c r="Y229" s="52"/>
      <c r="Z229" s="31"/>
      <c r="AA229" s="31"/>
      <c r="AB229" s="31"/>
      <c r="AC2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29" s="173"/>
      <c r="AE229" s="174"/>
      <c r="AF229" s="174"/>
      <c r="AG229" s="174"/>
      <c r="AH229" s="174"/>
      <c r="AI229" s="179" t="str">
        <f>TRIM(CLEAN(大表[[#This Row],[舉例：陳大文]]))&amp;大表[[#This Row],[例：108]]</f>
        <v/>
      </c>
    </row>
    <row r="230" spans="2:35" ht="16.2" x14ac:dyDescent="0.3"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93"/>
      <c r="M230" s="28">
        <v>214</v>
      </c>
      <c r="N230" s="28" t="str">
        <f>IF(大表[[#This Row],[有效 / 無效]]="有效",大表[[#This Row],[序]],"")</f>
        <v/>
      </c>
      <c r="O230" s="28" t="str">
        <f t="shared" si="21"/>
        <v>紀念品</v>
      </c>
      <c r="P230" s="84">
        <f t="shared" ca="1" si="22"/>
        <v>46322</v>
      </c>
      <c r="Q230" s="28">
        <f t="shared" si="23"/>
        <v>0</v>
      </c>
      <c r="R230" s="28">
        <f t="shared" si="24"/>
        <v>0</v>
      </c>
      <c r="S230" s="28">
        <f>IF(COUNTA(大表[[#This Row],[舉例：陳大文]:[例：108]])=2,COUNTIF(大表[名+時數],大表[[#This Row],[名+時數]]),0)</f>
        <v>0</v>
      </c>
      <c r="T230" s="28" t="str">
        <f t="shared" si="25"/>
        <v>Sxxx</v>
      </c>
      <c r="U230" s="28" t="str">
        <f t="shared" si="26"/>
        <v>2526</v>
      </c>
      <c r="V230" s="28" t="str">
        <f t="shared" si="27"/>
        <v/>
      </c>
      <c r="W230" s="34"/>
      <c r="X230" s="35"/>
      <c r="Y230" s="52"/>
      <c r="Z230" s="31"/>
      <c r="AA230" s="31"/>
      <c r="AB230" s="31"/>
      <c r="AC2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0" s="173"/>
      <c r="AE230" s="174"/>
      <c r="AF230" s="174"/>
      <c r="AG230" s="174"/>
      <c r="AH230" s="174"/>
      <c r="AI230" s="179" t="str">
        <f>TRIM(CLEAN(大表[[#This Row],[舉例：陳大文]]))&amp;大表[[#This Row],[例：108]]</f>
        <v/>
      </c>
    </row>
    <row r="231" spans="2:35" ht="16.2" x14ac:dyDescent="0.3"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93"/>
      <c r="M231" s="28">
        <v>215</v>
      </c>
      <c r="N231" s="28" t="str">
        <f>IF(大表[[#This Row],[有效 / 無效]]="有效",大表[[#This Row],[序]],"")</f>
        <v/>
      </c>
      <c r="O231" s="28" t="str">
        <f t="shared" si="21"/>
        <v>紀念品</v>
      </c>
      <c r="P231" s="84">
        <f t="shared" ca="1" si="22"/>
        <v>46322</v>
      </c>
      <c r="Q231" s="28">
        <f t="shared" si="23"/>
        <v>0</v>
      </c>
      <c r="R231" s="28">
        <f t="shared" si="24"/>
        <v>0</v>
      </c>
      <c r="S231" s="28">
        <f>IF(COUNTA(大表[[#This Row],[舉例：陳大文]:[例：108]])=2,COUNTIF(大表[名+時數],大表[[#This Row],[名+時數]]),0)</f>
        <v>0</v>
      </c>
      <c r="T231" s="28" t="str">
        <f t="shared" si="25"/>
        <v>Sxxx</v>
      </c>
      <c r="U231" s="28" t="str">
        <f t="shared" si="26"/>
        <v>2526</v>
      </c>
      <c r="V231" s="28" t="str">
        <f t="shared" si="27"/>
        <v/>
      </c>
      <c r="W231" s="34"/>
      <c r="X231" s="35"/>
      <c r="Y231" s="52"/>
      <c r="Z231" s="31"/>
      <c r="AA231" s="31"/>
      <c r="AB231" s="31"/>
      <c r="AC2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1" s="173"/>
      <c r="AE231" s="174"/>
      <c r="AF231" s="174"/>
      <c r="AG231" s="174"/>
      <c r="AH231" s="174"/>
      <c r="AI231" s="179" t="str">
        <f>TRIM(CLEAN(大表[[#This Row],[舉例：陳大文]]))&amp;大表[[#This Row],[例：108]]</f>
        <v/>
      </c>
    </row>
    <row r="232" spans="2:35" ht="16.2" x14ac:dyDescent="0.3"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93"/>
      <c r="M232" s="28">
        <v>216</v>
      </c>
      <c r="N232" s="28" t="str">
        <f>IF(大表[[#This Row],[有效 / 無效]]="有效",大表[[#This Row],[序]],"")</f>
        <v/>
      </c>
      <c r="O232" s="28" t="str">
        <f t="shared" si="21"/>
        <v>紀念品</v>
      </c>
      <c r="P232" s="84">
        <f t="shared" ca="1" si="22"/>
        <v>46322</v>
      </c>
      <c r="Q232" s="28">
        <f t="shared" si="23"/>
        <v>0</v>
      </c>
      <c r="R232" s="28">
        <f t="shared" si="24"/>
        <v>0</v>
      </c>
      <c r="S232" s="28">
        <f>IF(COUNTA(大表[[#This Row],[舉例：陳大文]:[例：108]])=2,COUNTIF(大表[名+時數],大表[[#This Row],[名+時數]]),0)</f>
        <v>0</v>
      </c>
      <c r="T232" s="28" t="str">
        <f t="shared" si="25"/>
        <v>Sxxx</v>
      </c>
      <c r="U232" s="28" t="str">
        <f t="shared" si="26"/>
        <v>2526</v>
      </c>
      <c r="V232" s="28" t="str">
        <f t="shared" si="27"/>
        <v/>
      </c>
      <c r="W232" s="34"/>
      <c r="X232" s="35"/>
      <c r="Y232" s="52"/>
      <c r="Z232" s="31"/>
      <c r="AA232" s="31"/>
      <c r="AB232" s="31"/>
      <c r="AC2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2" s="173"/>
      <c r="AE232" s="174"/>
      <c r="AF232" s="174"/>
      <c r="AG232" s="174"/>
      <c r="AH232" s="174"/>
      <c r="AI232" s="179" t="str">
        <f>TRIM(CLEAN(大表[[#This Row],[舉例：陳大文]]))&amp;大表[[#This Row],[例：108]]</f>
        <v/>
      </c>
    </row>
    <row r="233" spans="2:35" ht="16.2" x14ac:dyDescent="0.3"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93"/>
      <c r="M233" s="28">
        <v>217</v>
      </c>
      <c r="N233" s="28" t="str">
        <f>IF(大表[[#This Row],[有效 / 無效]]="有效",大表[[#This Row],[序]],"")</f>
        <v/>
      </c>
      <c r="O233" s="28" t="str">
        <f t="shared" si="21"/>
        <v>紀念品</v>
      </c>
      <c r="P233" s="84">
        <f t="shared" ca="1" si="22"/>
        <v>46322</v>
      </c>
      <c r="Q233" s="28">
        <f t="shared" si="23"/>
        <v>0</v>
      </c>
      <c r="R233" s="28">
        <f t="shared" si="24"/>
        <v>0</v>
      </c>
      <c r="S233" s="28">
        <f>IF(COUNTA(大表[[#This Row],[舉例：陳大文]:[例：108]])=2,COUNTIF(大表[名+時數],大表[[#This Row],[名+時數]]),0)</f>
        <v>0</v>
      </c>
      <c r="T233" s="28" t="str">
        <f t="shared" si="25"/>
        <v>Sxxx</v>
      </c>
      <c r="U233" s="28" t="str">
        <f t="shared" si="26"/>
        <v>2526</v>
      </c>
      <c r="V233" s="28" t="str">
        <f t="shared" si="27"/>
        <v/>
      </c>
      <c r="W233" s="34"/>
      <c r="X233" s="35"/>
      <c r="Y233" s="52"/>
      <c r="Z233" s="31"/>
      <c r="AA233" s="31"/>
      <c r="AB233" s="31"/>
      <c r="AC2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3" s="173"/>
      <c r="AE233" s="174"/>
      <c r="AF233" s="174"/>
      <c r="AG233" s="174"/>
      <c r="AH233" s="174"/>
      <c r="AI233" s="179" t="str">
        <f>TRIM(CLEAN(大表[[#This Row],[舉例：陳大文]]))&amp;大表[[#This Row],[例：108]]</f>
        <v/>
      </c>
    </row>
    <row r="234" spans="2:35" ht="16.2" x14ac:dyDescent="0.3"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93"/>
      <c r="M234" s="28">
        <v>218</v>
      </c>
      <c r="N234" s="28" t="str">
        <f>IF(大表[[#This Row],[有效 / 無效]]="有效",大表[[#This Row],[序]],"")</f>
        <v/>
      </c>
      <c r="O234" s="28" t="str">
        <f t="shared" si="21"/>
        <v>紀念品</v>
      </c>
      <c r="P234" s="84">
        <f t="shared" ca="1" si="22"/>
        <v>46322</v>
      </c>
      <c r="Q234" s="28">
        <f t="shared" si="23"/>
        <v>0</v>
      </c>
      <c r="R234" s="28">
        <f t="shared" si="24"/>
        <v>0</v>
      </c>
      <c r="S234" s="28">
        <f>IF(COUNTA(大表[[#This Row],[舉例：陳大文]:[例：108]])=2,COUNTIF(大表[名+時數],大表[[#This Row],[名+時數]]),0)</f>
        <v>0</v>
      </c>
      <c r="T234" s="28" t="str">
        <f t="shared" si="25"/>
        <v>Sxxx</v>
      </c>
      <c r="U234" s="28" t="str">
        <f t="shared" si="26"/>
        <v>2526</v>
      </c>
      <c r="V234" s="28" t="str">
        <f t="shared" si="27"/>
        <v/>
      </c>
      <c r="W234" s="34"/>
      <c r="X234" s="35"/>
      <c r="Y234" s="52"/>
      <c r="Z234" s="31"/>
      <c r="AA234" s="31"/>
      <c r="AB234" s="31"/>
      <c r="AC2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4" s="173"/>
      <c r="AE234" s="174"/>
      <c r="AF234" s="174"/>
      <c r="AG234" s="174"/>
      <c r="AH234" s="174"/>
      <c r="AI234" s="179" t="str">
        <f>TRIM(CLEAN(大表[[#This Row],[舉例：陳大文]]))&amp;大表[[#This Row],[例：108]]</f>
        <v/>
      </c>
    </row>
    <row r="235" spans="2:35" ht="16.2" x14ac:dyDescent="0.3"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93"/>
      <c r="M235" s="28">
        <v>219</v>
      </c>
      <c r="N235" s="28" t="str">
        <f>IF(大表[[#This Row],[有效 / 無效]]="有效",大表[[#This Row],[序]],"")</f>
        <v/>
      </c>
      <c r="O235" s="28" t="str">
        <f t="shared" si="21"/>
        <v>紀念品</v>
      </c>
      <c r="P235" s="84">
        <f t="shared" ca="1" si="22"/>
        <v>46322</v>
      </c>
      <c r="Q235" s="28">
        <f t="shared" si="23"/>
        <v>0</v>
      </c>
      <c r="R235" s="28">
        <f t="shared" si="24"/>
        <v>0</v>
      </c>
      <c r="S235" s="28">
        <f>IF(COUNTA(大表[[#This Row],[舉例：陳大文]:[例：108]])=2,COUNTIF(大表[名+時數],大表[[#This Row],[名+時數]]),0)</f>
        <v>0</v>
      </c>
      <c r="T235" s="28" t="str">
        <f t="shared" si="25"/>
        <v>Sxxx</v>
      </c>
      <c r="U235" s="28" t="str">
        <f t="shared" si="26"/>
        <v>2526</v>
      </c>
      <c r="V235" s="28" t="str">
        <f t="shared" si="27"/>
        <v/>
      </c>
      <c r="W235" s="34"/>
      <c r="X235" s="35"/>
      <c r="Y235" s="52"/>
      <c r="Z235" s="31"/>
      <c r="AA235" s="31"/>
      <c r="AB235" s="31"/>
      <c r="AC2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5" s="173"/>
      <c r="AE235" s="174"/>
      <c r="AF235" s="174"/>
      <c r="AG235" s="174"/>
      <c r="AH235" s="174"/>
      <c r="AI235" s="179" t="str">
        <f>TRIM(CLEAN(大表[[#This Row],[舉例：陳大文]]))&amp;大表[[#This Row],[例：108]]</f>
        <v/>
      </c>
    </row>
    <row r="236" spans="2:35" ht="16.2" x14ac:dyDescent="0.3"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93"/>
      <c r="M236" s="28">
        <v>220</v>
      </c>
      <c r="N236" s="28" t="str">
        <f>IF(大表[[#This Row],[有效 / 無效]]="有效",大表[[#This Row],[序]],"")</f>
        <v/>
      </c>
      <c r="O236" s="28" t="str">
        <f t="shared" si="21"/>
        <v>紀念品</v>
      </c>
      <c r="P236" s="84">
        <f t="shared" ca="1" si="22"/>
        <v>46322</v>
      </c>
      <c r="Q236" s="28">
        <f t="shared" si="23"/>
        <v>0</v>
      </c>
      <c r="R236" s="28">
        <f t="shared" si="24"/>
        <v>0</v>
      </c>
      <c r="S236" s="28">
        <f>IF(COUNTA(大表[[#This Row],[舉例：陳大文]:[例：108]])=2,COUNTIF(大表[名+時數],大表[[#This Row],[名+時數]]),0)</f>
        <v>0</v>
      </c>
      <c r="T236" s="28" t="str">
        <f t="shared" si="25"/>
        <v>Sxxx</v>
      </c>
      <c r="U236" s="28" t="str">
        <f t="shared" si="26"/>
        <v>2526</v>
      </c>
      <c r="V236" s="28" t="str">
        <f t="shared" si="27"/>
        <v/>
      </c>
      <c r="W236" s="34"/>
      <c r="X236" s="35"/>
      <c r="Y236" s="52"/>
      <c r="Z236" s="31"/>
      <c r="AA236" s="31"/>
      <c r="AB236" s="31"/>
      <c r="AC2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6" s="173"/>
      <c r="AE236" s="174"/>
      <c r="AF236" s="174"/>
      <c r="AG236" s="174"/>
      <c r="AH236" s="174"/>
      <c r="AI236" s="179" t="str">
        <f>TRIM(CLEAN(大表[[#This Row],[舉例：陳大文]]))&amp;大表[[#This Row],[例：108]]</f>
        <v/>
      </c>
    </row>
    <row r="237" spans="2:35" ht="16.2" x14ac:dyDescent="0.3"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93"/>
      <c r="M237" s="28">
        <v>221</v>
      </c>
      <c r="N237" s="28" t="str">
        <f>IF(大表[[#This Row],[有效 / 無效]]="有效",大表[[#This Row],[序]],"")</f>
        <v/>
      </c>
      <c r="O237" s="28" t="str">
        <f t="shared" si="21"/>
        <v>紀念品</v>
      </c>
      <c r="P237" s="84">
        <f t="shared" ca="1" si="22"/>
        <v>46322</v>
      </c>
      <c r="Q237" s="28">
        <f t="shared" si="23"/>
        <v>0</v>
      </c>
      <c r="R237" s="28">
        <f t="shared" si="24"/>
        <v>0</v>
      </c>
      <c r="S237" s="28">
        <f>IF(COUNTA(大表[[#This Row],[舉例：陳大文]:[例：108]])=2,COUNTIF(大表[名+時數],大表[[#This Row],[名+時數]]),0)</f>
        <v>0</v>
      </c>
      <c r="T237" s="28" t="str">
        <f t="shared" si="25"/>
        <v>Sxxx</v>
      </c>
      <c r="U237" s="28" t="str">
        <f t="shared" si="26"/>
        <v>2526</v>
      </c>
      <c r="V237" s="28" t="str">
        <f t="shared" si="27"/>
        <v/>
      </c>
      <c r="W237" s="34"/>
      <c r="X237" s="35"/>
      <c r="Y237" s="52"/>
      <c r="Z237" s="31"/>
      <c r="AA237" s="31"/>
      <c r="AB237" s="31"/>
      <c r="AC2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7" s="173"/>
      <c r="AE237" s="174"/>
      <c r="AF237" s="174"/>
      <c r="AG237" s="174"/>
      <c r="AH237" s="174"/>
      <c r="AI237" s="179" t="str">
        <f>TRIM(CLEAN(大表[[#This Row],[舉例：陳大文]]))&amp;大表[[#This Row],[例：108]]</f>
        <v/>
      </c>
    </row>
    <row r="238" spans="2:35" ht="16.2" x14ac:dyDescent="0.3"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93"/>
      <c r="M238" s="28">
        <v>222</v>
      </c>
      <c r="N238" s="28" t="str">
        <f>IF(大表[[#This Row],[有效 / 無效]]="有效",大表[[#This Row],[序]],"")</f>
        <v/>
      </c>
      <c r="O238" s="28" t="str">
        <f t="shared" si="21"/>
        <v>紀念品</v>
      </c>
      <c r="P238" s="84">
        <f t="shared" ca="1" si="22"/>
        <v>46322</v>
      </c>
      <c r="Q238" s="28">
        <f t="shared" si="23"/>
        <v>0</v>
      </c>
      <c r="R238" s="28">
        <f t="shared" si="24"/>
        <v>0</v>
      </c>
      <c r="S238" s="28">
        <f>IF(COUNTA(大表[[#This Row],[舉例：陳大文]:[例：108]])=2,COUNTIF(大表[名+時數],大表[[#This Row],[名+時數]]),0)</f>
        <v>0</v>
      </c>
      <c r="T238" s="28" t="str">
        <f t="shared" si="25"/>
        <v>Sxxx</v>
      </c>
      <c r="U238" s="28" t="str">
        <f t="shared" si="26"/>
        <v>2526</v>
      </c>
      <c r="V238" s="28" t="str">
        <f t="shared" si="27"/>
        <v/>
      </c>
      <c r="W238" s="34"/>
      <c r="X238" s="35"/>
      <c r="Y238" s="52"/>
      <c r="Z238" s="31"/>
      <c r="AA238" s="31"/>
      <c r="AB238" s="31"/>
      <c r="AC2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8" s="173"/>
      <c r="AE238" s="174"/>
      <c r="AF238" s="174"/>
      <c r="AG238" s="174"/>
      <c r="AH238" s="174"/>
      <c r="AI238" s="179" t="str">
        <f>TRIM(CLEAN(大表[[#This Row],[舉例：陳大文]]))&amp;大表[[#This Row],[例：108]]</f>
        <v/>
      </c>
    </row>
    <row r="239" spans="2:35" ht="16.2" x14ac:dyDescent="0.3"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93"/>
      <c r="M239" s="28">
        <v>223</v>
      </c>
      <c r="N239" s="28" t="str">
        <f>IF(大表[[#This Row],[有效 / 無效]]="有效",大表[[#This Row],[序]],"")</f>
        <v/>
      </c>
      <c r="O239" s="28" t="str">
        <f t="shared" si="21"/>
        <v>紀念品</v>
      </c>
      <c r="P239" s="84">
        <f t="shared" ca="1" si="22"/>
        <v>46322</v>
      </c>
      <c r="Q239" s="28">
        <f t="shared" si="23"/>
        <v>0</v>
      </c>
      <c r="R239" s="28">
        <f t="shared" si="24"/>
        <v>0</v>
      </c>
      <c r="S239" s="28">
        <f>IF(COUNTA(大表[[#This Row],[舉例：陳大文]:[例：108]])=2,COUNTIF(大表[名+時數],大表[[#This Row],[名+時數]]),0)</f>
        <v>0</v>
      </c>
      <c r="T239" s="28" t="str">
        <f t="shared" si="25"/>
        <v>Sxxx</v>
      </c>
      <c r="U239" s="28" t="str">
        <f t="shared" si="26"/>
        <v>2526</v>
      </c>
      <c r="V239" s="28" t="str">
        <f t="shared" si="27"/>
        <v/>
      </c>
      <c r="W239" s="34"/>
      <c r="X239" s="35"/>
      <c r="Y239" s="52"/>
      <c r="Z239" s="31"/>
      <c r="AA239" s="31"/>
      <c r="AB239" s="31"/>
      <c r="AC2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39" s="173"/>
      <c r="AE239" s="174"/>
      <c r="AF239" s="174"/>
      <c r="AG239" s="174"/>
      <c r="AH239" s="174"/>
      <c r="AI239" s="179" t="str">
        <f>TRIM(CLEAN(大表[[#This Row],[舉例：陳大文]]))&amp;大表[[#This Row],[例：108]]</f>
        <v/>
      </c>
    </row>
    <row r="240" spans="2:35" ht="16.2" x14ac:dyDescent="0.3"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93"/>
      <c r="M240" s="28">
        <v>224</v>
      </c>
      <c r="N240" s="28" t="str">
        <f>IF(大表[[#This Row],[有效 / 無效]]="有效",大表[[#This Row],[序]],"")</f>
        <v/>
      </c>
      <c r="O240" s="28" t="str">
        <f t="shared" si="21"/>
        <v>紀念品</v>
      </c>
      <c r="P240" s="84">
        <f t="shared" ca="1" si="22"/>
        <v>46322</v>
      </c>
      <c r="Q240" s="28">
        <f t="shared" si="23"/>
        <v>0</v>
      </c>
      <c r="R240" s="28">
        <f t="shared" si="24"/>
        <v>0</v>
      </c>
      <c r="S240" s="28">
        <f>IF(COUNTA(大表[[#This Row],[舉例：陳大文]:[例：108]])=2,COUNTIF(大表[名+時數],大表[[#This Row],[名+時數]]),0)</f>
        <v>0</v>
      </c>
      <c r="T240" s="28" t="str">
        <f t="shared" si="25"/>
        <v>Sxxx</v>
      </c>
      <c r="U240" s="28" t="str">
        <f t="shared" si="26"/>
        <v>2526</v>
      </c>
      <c r="V240" s="28" t="str">
        <f t="shared" si="27"/>
        <v/>
      </c>
      <c r="W240" s="34"/>
      <c r="X240" s="35"/>
      <c r="Y240" s="52"/>
      <c r="Z240" s="31"/>
      <c r="AA240" s="31"/>
      <c r="AB240" s="31"/>
      <c r="AC2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0" s="173"/>
      <c r="AE240" s="174"/>
      <c r="AF240" s="174"/>
      <c r="AG240" s="174"/>
      <c r="AH240" s="174"/>
      <c r="AI240" s="179" t="str">
        <f>TRIM(CLEAN(大表[[#This Row],[舉例：陳大文]]))&amp;大表[[#This Row],[例：108]]</f>
        <v/>
      </c>
    </row>
    <row r="241" spans="2:35" ht="16.2" x14ac:dyDescent="0.3"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93"/>
      <c r="M241" s="28">
        <v>225</v>
      </c>
      <c r="N241" s="28" t="str">
        <f>IF(大表[[#This Row],[有效 / 無效]]="有效",大表[[#This Row],[序]],"")</f>
        <v/>
      </c>
      <c r="O241" s="28" t="str">
        <f t="shared" si="21"/>
        <v>紀念品</v>
      </c>
      <c r="P241" s="84">
        <f t="shared" ca="1" si="22"/>
        <v>46322</v>
      </c>
      <c r="Q241" s="28">
        <f t="shared" si="23"/>
        <v>0</v>
      </c>
      <c r="R241" s="28">
        <f t="shared" si="24"/>
        <v>0</v>
      </c>
      <c r="S241" s="28">
        <f>IF(COUNTA(大表[[#This Row],[舉例：陳大文]:[例：108]])=2,COUNTIF(大表[名+時數],大表[[#This Row],[名+時數]]),0)</f>
        <v>0</v>
      </c>
      <c r="T241" s="28" t="str">
        <f t="shared" si="25"/>
        <v>Sxxx</v>
      </c>
      <c r="U241" s="28" t="str">
        <f t="shared" si="26"/>
        <v>2526</v>
      </c>
      <c r="V241" s="28" t="str">
        <f t="shared" si="27"/>
        <v/>
      </c>
      <c r="W241" s="34"/>
      <c r="X241" s="35"/>
      <c r="Y241" s="52"/>
      <c r="Z241" s="31"/>
      <c r="AA241" s="31"/>
      <c r="AB241" s="31"/>
      <c r="AC2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1" s="173"/>
      <c r="AE241" s="174"/>
      <c r="AF241" s="174"/>
      <c r="AG241" s="174"/>
      <c r="AH241" s="174"/>
      <c r="AI241" s="179" t="str">
        <f>TRIM(CLEAN(大表[[#This Row],[舉例：陳大文]]))&amp;大表[[#This Row],[例：108]]</f>
        <v/>
      </c>
    </row>
    <row r="242" spans="2:35" ht="16.2" x14ac:dyDescent="0.3"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93"/>
      <c r="M242" s="28">
        <v>226</v>
      </c>
      <c r="N242" s="28" t="str">
        <f>IF(大表[[#This Row],[有效 / 無效]]="有效",大表[[#This Row],[序]],"")</f>
        <v/>
      </c>
      <c r="O242" s="28" t="str">
        <f t="shared" si="21"/>
        <v>紀念品</v>
      </c>
      <c r="P242" s="84">
        <f t="shared" ca="1" si="22"/>
        <v>46322</v>
      </c>
      <c r="Q242" s="28">
        <f t="shared" si="23"/>
        <v>0</v>
      </c>
      <c r="R242" s="28">
        <f t="shared" si="24"/>
        <v>0</v>
      </c>
      <c r="S242" s="28">
        <f>IF(COUNTA(大表[[#This Row],[舉例：陳大文]:[例：108]])=2,COUNTIF(大表[名+時數],大表[[#This Row],[名+時數]]),0)</f>
        <v>0</v>
      </c>
      <c r="T242" s="28" t="str">
        <f t="shared" si="25"/>
        <v>Sxxx</v>
      </c>
      <c r="U242" s="28" t="str">
        <f t="shared" si="26"/>
        <v>2526</v>
      </c>
      <c r="V242" s="28" t="str">
        <f t="shared" si="27"/>
        <v/>
      </c>
      <c r="W242" s="34"/>
      <c r="X242" s="35"/>
      <c r="Y242" s="52"/>
      <c r="Z242" s="31"/>
      <c r="AA242" s="31"/>
      <c r="AB242" s="31"/>
      <c r="AC2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2" s="173"/>
      <c r="AE242" s="174"/>
      <c r="AF242" s="174"/>
      <c r="AG242" s="174"/>
      <c r="AH242" s="174"/>
      <c r="AI242" s="179" t="str">
        <f>TRIM(CLEAN(大表[[#This Row],[舉例：陳大文]]))&amp;大表[[#This Row],[例：108]]</f>
        <v/>
      </c>
    </row>
    <row r="243" spans="2:35" ht="16.2" x14ac:dyDescent="0.3"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93"/>
      <c r="M243" s="28">
        <v>227</v>
      </c>
      <c r="N243" s="28" t="str">
        <f>IF(大表[[#This Row],[有效 / 無效]]="有效",大表[[#This Row],[序]],"")</f>
        <v/>
      </c>
      <c r="O243" s="28" t="str">
        <f t="shared" si="21"/>
        <v>紀念品</v>
      </c>
      <c r="P243" s="84">
        <f t="shared" ca="1" si="22"/>
        <v>46322</v>
      </c>
      <c r="Q243" s="28">
        <f t="shared" si="23"/>
        <v>0</v>
      </c>
      <c r="R243" s="28">
        <f t="shared" si="24"/>
        <v>0</v>
      </c>
      <c r="S243" s="28">
        <f>IF(COUNTA(大表[[#This Row],[舉例：陳大文]:[例：108]])=2,COUNTIF(大表[名+時數],大表[[#This Row],[名+時數]]),0)</f>
        <v>0</v>
      </c>
      <c r="T243" s="28" t="str">
        <f t="shared" si="25"/>
        <v>Sxxx</v>
      </c>
      <c r="U243" s="28" t="str">
        <f t="shared" si="26"/>
        <v>2526</v>
      </c>
      <c r="V243" s="28" t="str">
        <f t="shared" si="27"/>
        <v/>
      </c>
      <c r="W243" s="34"/>
      <c r="X243" s="35"/>
      <c r="Y243" s="52"/>
      <c r="Z243" s="31"/>
      <c r="AA243" s="31"/>
      <c r="AB243" s="31"/>
      <c r="AC2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3" s="173"/>
      <c r="AE243" s="174"/>
      <c r="AF243" s="174"/>
      <c r="AG243" s="174"/>
      <c r="AH243" s="174"/>
      <c r="AI243" s="179" t="str">
        <f>TRIM(CLEAN(大表[[#This Row],[舉例：陳大文]]))&amp;大表[[#This Row],[例：108]]</f>
        <v/>
      </c>
    </row>
    <row r="244" spans="2:35" ht="16.2" x14ac:dyDescent="0.3"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93"/>
      <c r="M244" s="28">
        <v>228</v>
      </c>
      <c r="N244" s="28" t="str">
        <f>IF(大表[[#This Row],[有效 / 無效]]="有效",大表[[#This Row],[序]],"")</f>
        <v/>
      </c>
      <c r="O244" s="28" t="str">
        <f t="shared" si="21"/>
        <v>紀念品</v>
      </c>
      <c r="P244" s="84">
        <f t="shared" ca="1" si="22"/>
        <v>46322</v>
      </c>
      <c r="Q244" s="28">
        <f t="shared" si="23"/>
        <v>0</v>
      </c>
      <c r="R244" s="28">
        <f t="shared" si="24"/>
        <v>0</v>
      </c>
      <c r="S244" s="28">
        <f>IF(COUNTA(大表[[#This Row],[舉例：陳大文]:[例：108]])=2,COUNTIF(大表[名+時數],大表[[#This Row],[名+時數]]),0)</f>
        <v>0</v>
      </c>
      <c r="T244" s="28" t="str">
        <f t="shared" si="25"/>
        <v>Sxxx</v>
      </c>
      <c r="U244" s="28" t="str">
        <f t="shared" si="26"/>
        <v>2526</v>
      </c>
      <c r="V244" s="28" t="str">
        <f t="shared" si="27"/>
        <v/>
      </c>
      <c r="W244" s="34"/>
      <c r="X244" s="35"/>
      <c r="Y244" s="52"/>
      <c r="Z244" s="31"/>
      <c r="AA244" s="31"/>
      <c r="AB244" s="31"/>
      <c r="AC2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4" s="173"/>
      <c r="AE244" s="174"/>
      <c r="AF244" s="174"/>
      <c r="AG244" s="174"/>
      <c r="AH244" s="174"/>
      <c r="AI244" s="179" t="str">
        <f>TRIM(CLEAN(大表[[#This Row],[舉例：陳大文]]))&amp;大表[[#This Row],[例：108]]</f>
        <v/>
      </c>
    </row>
    <row r="245" spans="2:35" ht="16.2" x14ac:dyDescent="0.3"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93"/>
      <c r="M245" s="28">
        <v>229</v>
      </c>
      <c r="N245" s="28" t="str">
        <f>IF(大表[[#This Row],[有效 / 無效]]="有效",大表[[#This Row],[序]],"")</f>
        <v/>
      </c>
      <c r="O245" s="28" t="str">
        <f t="shared" si="21"/>
        <v>紀念品</v>
      </c>
      <c r="P245" s="84">
        <f t="shared" ca="1" si="22"/>
        <v>46322</v>
      </c>
      <c r="Q245" s="28">
        <f t="shared" si="23"/>
        <v>0</v>
      </c>
      <c r="R245" s="28">
        <f t="shared" si="24"/>
        <v>0</v>
      </c>
      <c r="S245" s="28">
        <f>IF(COUNTA(大表[[#This Row],[舉例：陳大文]:[例：108]])=2,COUNTIF(大表[名+時數],大表[[#This Row],[名+時數]]),0)</f>
        <v>0</v>
      </c>
      <c r="T245" s="28" t="str">
        <f t="shared" si="25"/>
        <v>Sxxx</v>
      </c>
      <c r="U245" s="28" t="str">
        <f t="shared" si="26"/>
        <v>2526</v>
      </c>
      <c r="V245" s="28" t="str">
        <f t="shared" si="27"/>
        <v/>
      </c>
      <c r="W245" s="34"/>
      <c r="X245" s="35"/>
      <c r="Y245" s="52"/>
      <c r="Z245" s="31"/>
      <c r="AA245" s="31"/>
      <c r="AB245" s="31"/>
      <c r="AC2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5" s="173"/>
      <c r="AE245" s="174"/>
      <c r="AF245" s="174"/>
      <c r="AG245" s="174"/>
      <c r="AH245" s="174"/>
      <c r="AI245" s="179" t="str">
        <f>TRIM(CLEAN(大表[[#This Row],[舉例：陳大文]]))&amp;大表[[#This Row],[例：108]]</f>
        <v/>
      </c>
    </row>
    <row r="246" spans="2:35" ht="16.2" x14ac:dyDescent="0.3"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93"/>
      <c r="M246" s="28">
        <v>230</v>
      </c>
      <c r="N246" s="28" t="str">
        <f>IF(大表[[#This Row],[有效 / 無效]]="有效",大表[[#This Row],[序]],"")</f>
        <v/>
      </c>
      <c r="O246" s="28" t="str">
        <f t="shared" si="21"/>
        <v>紀念品</v>
      </c>
      <c r="P246" s="84">
        <f t="shared" ca="1" si="22"/>
        <v>46322</v>
      </c>
      <c r="Q246" s="28">
        <f t="shared" si="23"/>
        <v>0</v>
      </c>
      <c r="R246" s="28">
        <f t="shared" si="24"/>
        <v>0</v>
      </c>
      <c r="S246" s="28">
        <f>IF(COUNTA(大表[[#This Row],[舉例：陳大文]:[例：108]])=2,COUNTIF(大表[名+時數],大表[[#This Row],[名+時數]]),0)</f>
        <v>0</v>
      </c>
      <c r="T246" s="28" t="str">
        <f t="shared" si="25"/>
        <v>Sxxx</v>
      </c>
      <c r="U246" s="28" t="str">
        <f t="shared" si="26"/>
        <v>2526</v>
      </c>
      <c r="V246" s="28" t="str">
        <f t="shared" si="27"/>
        <v/>
      </c>
      <c r="W246" s="34"/>
      <c r="X246" s="35"/>
      <c r="Y246" s="52"/>
      <c r="Z246" s="31"/>
      <c r="AA246" s="31"/>
      <c r="AB246" s="31"/>
      <c r="AC2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6" s="173"/>
      <c r="AE246" s="174"/>
      <c r="AF246" s="174"/>
      <c r="AG246" s="174"/>
      <c r="AH246" s="174"/>
      <c r="AI246" s="179" t="str">
        <f>TRIM(CLEAN(大表[[#This Row],[舉例：陳大文]]))&amp;大表[[#This Row],[例：108]]</f>
        <v/>
      </c>
    </row>
    <row r="247" spans="2:35" ht="16.2" x14ac:dyDescent="0.3"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93"/>
      <c r="M247" s="28">
        <v>231</v>
      </c>
      <c r="N247" s="28" t="str">
        <f>IF(大表[[#This Row],[有效 / 無效]]="有效",大表[[#This Row],[序]],"")</f>
        <v/>
      </c>
      <c r="O247" s="28" t="str">
        <f t="shared" si="21"/>
        <v>紀念品</v>
      </c>
      <c r="P247" s="84">
        <f t="shared" ca="1" si="22"/>
        <v>46322</v>
      </c>
      <c r="Q247" s="28">
        <f t="shared" si="23"/>
        <v>0</v>
      </c>
      <c r="R247" s="28">
        <f t="shared" si="24"/>
        <v>0</v>
      </c>
      <c r="S247" s="28">
        <f>IF(COUNTA(大表[[#This Row],[舉例：陳大文]:[例：108]])=2,COUNTIF(大表[名+時數],大表[[#This Row],[名+時數]]),0)</f>
        <v>0</v>
      </c>
      <c r="T247" s="28" t="str">
        <f t="shared" si="25"/>
        <v>Sxxx</v>
      </c>
      <c r="U247" s="28" t="str">
        <f t="shared" si="26"/>
        <v>2526</v>
      </c>
      <c r="V247" s="28" t="str">
        <f t="shared" si="27"/>
        <v/>
      </c>
      <c r="W247" s="34"/>
      <c r="X247" s="35"/>
      <c r="Y247" s="52"/>
      <c r="Z247" s="31"/>
      <c r="AA247" s="31"/>
      <c r="AB247" s="31"/>
      <c r="AC2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7" s="173"/>
      <c r="AE247" s="174"/>
      <c r="AF247" s="174"/>
      <c r="AG247" s="174"/>
      <c r="AH247" s="174"/>
      <c r="AI247" s="179" t="str">
        <f>TRIM(CLEAN(大表[[#This Row],[舉例：陳大文]]))&amp;大表[[#This Row],[例：108]]</f>
        <v/>
      </c>
    </row>
    <row r="248" spans="2:35" ht="16.2" x14ac:dyDescent="0.3"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93"/>
      <c r="M248" s="28">
        <v>232</v>
      </c>
      <c r="N248" s="28" t="str">
        <f>IF(大表[[#This Row],[有效 / 無效]]="有效",大表[[#This Row],[序]],"")</f>
        <v/>
      </c>
      <c r="O248" s="28" t="str">
        <f t="shared" si="21"/>
        <v>紀念品</v>
      </c>
      <c r="P248" s="84">
        <f t="shared" ca="1" si="22"/>
        <v>46322</v>
      </c>
      <c r="Q248" s="28">
        <f t="shared" si="23"/>
        <v>0</v>
      </c>
      <c r="R248" s="28">
        <f t="shared" si="24"/>
        <v>0</v>
      </c>
      <c r="S248" s="28">
        <f>IF(COUNTA(大表[[#This Row],[舉例：陳大文]:[例：108]])=2,COUNTIF(大表[名+時數],大表[[#This Row],[名+時數]]),0)</f>
        <v>0</v>
      </c>
      <c r="T248" s="28" t="str">
        <f t="shared" si="25"/>
        <v>Sxxx</v>
      </c>
      <c r="U248" s="28" t="str">
        <f t="shared" si="26"/>
        <v>2526</v>
      </c>
      <c r="V248" s="28" t="str">
        <f t="shared" si="27"/>
        <v/>
      </c>
      <c r="W248" s="34"/>
      <c r="X248" s="35"/>
      <c r="Y248" s="52"/>
      <c r="Z248" s="31"/>
      <c r="AA248" s="31"/>
      <c r="AB248" s="31"/>
      <c r="AC2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8" s="173"/>
      <c r="AE248" s="174"/>
      <c r="AF248" s="174"/>
      <c r="AG248" s="174"/>
      <c r="AH248" s="174"/>
      <c r="AI248" s="179" t="str">
        <f>TRIM(CLEAN(大表[[#This Row],[舉例：陳大文]]))&amp;大表[[#This Row],[例：108]]</f>
        <v/>
      </c>
    </row>
    <row r="249" spans="2:35" ht="16.2" x14ac:dyDescent="0.3"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93"/>
      <c r="M249" s="28">
        <v>233</v>
      </c>
      <c r="N249" s="28" t="str">
        <f>IF(大表[[#This Row],[有效 / 無效]]="有效",大表[[#This Row],[序]],"")</f>
        <v/>
      </c>
      <c r="O249" s="28" t="str">
        <f t="shared" si="21"/>
        <v>紀念品</v>
      </c>
      <c r="P249" s="84">
        <f t="shared" ca="1" si="22"/>
        <v>46322</v>
      </c>
      <c r="Q249" s="28">
        <f t="shared" si="23"/>
        <v>0</v>
      </c>
      <c r="R249" s="28">
        <f t="shared" si="24"/>
        <v>0</v>
      </c>
      <c r="S249" s="28">
        <f>IF(COUNTA(大表[[#This Row],[舉例：陳大文]:[例：108]])=2,COUNTIF(大表[名+時數],大表[[#This Row],[名+時數]]),0)</f>
        <v>0</v>
      </c>
      <c r="T249" s="28" t="str">
        <f t="shared" si="25"/>
        <v>Sxxx</v>
      </c>
      <c r="U249" s="28" t="str">
        <f t="shared" si="26"/>
        <v>2526</v>
      </c>
      <c r="V249" s="28" t="str">
        <f t="shared" si="27"/>
        <v/>
      </c>
      <c r="W249" s="34"/>
      <c r="X249" s="35"/>
      <c r="Y249" s="52"/>
      <c r="Z249" s="31"/>
      <c r="AA249" s="31"/>
      <c r="AB249" s="31"/>
      <c r="AC2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49" s="173"/>
      <c r="AE249" s="174"/>
      <c r="AF249" s="174"/>
      <c r="AG249" s="174"/>
      <c r="AH249" s="174"/>
      <c r="AI249" s="179" t="str">
        <f>TRIM(CLEAN(大表[[#This Row],[舉例：陳大文]]))&amp;大表[[#This Row],[例：108]]</f>
        <v/>
      </c>
    </row>
    <row r="250" spans="2:35" ht="16.2" x14ac:dyDescent="0.3"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93"/>
      <c r="M250" s="28">
        <v>234</v>
      </c>
      <c r="N250" s="28" t="str">
        <f>IF(大表[[#This Row],[有效 / 無效]]="有效",大表[[#This Row],[序]],"")</f>
        <v/>
      </c>
      <c r="O250" s="28" t="str">
        <f t="shared" si="21"/>
        <v>紀念品</v>
      </c>
      <c r="P250" s="84">
        <f t="shared" ca="1" si="22"/>
        <v>46322</v>
      </c>
      <c r="Q250" s="28">
        <f t="shared" si="23"/>
        <v>0</v>
      </c>
      <c r="R250" s="28">
        <f t="shared" si="24"/>
        <v>0</v>
      </c>
      <c r="S250" s="28">
        <f>IF(COUNTA(大表[[#This Row],[舉例：陳大文]:[例：108]])=2,COUNTIF(大表[名+時數],大表[[#This Row],[名+時數]]),0)</f>
        <v>0</v>
      </c>
      <c r="T250" s="28" t="str">
        <f t="shared" si="25"/>
        <v>Sxxx</v>
      </c>
      <c r="U250" s="28" t="str">
        <f t="shared" si="26"/>
        <v>2526</v>
      </c>
      <c r="V250" s="28" t="str">
        <f t="shared" si="27"/>
        <v/>
      </c>
      <c r="W250" s="34"/>
      <c r="X250" s="35"/>
      <c r="Y250" s="52"/>
      <c r="Z250" s="31"/>
      <c r="AA250" s="31"/>
      <c r="AB250" s="31"/>
      <c r="AC2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0" s="173"/>
      <c r="AE250" s="174"/>
      <c r="AF250" s="174"/>
      <c r="AG250" s="174"/>
      <c r="AH250" s="174"/>
      <c r="AI250" s="179" t="str">
        <f>TRIM(CLEAN(大表[[#This Row],[舉例：陳大文]]))&amp;大表[[#This Row],[例：108]]</f>
        <v/>
      </c>
    </row>
    <row r="251" spans="2:35" ht="16.2" x14ac:dyDescent="0.3"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93"/>
      <c r="M251" s="28">
        <v>235</v>
      </c>
      <c r="N251" s="28" t="str">
        <f>IF(大表[[#This Row],[有效 / 無效]]="有效",大表[[#This Row],[序]],"")</f>
        <v/>
      </c>
      <c r="O251" s="28" t="str">
        <f t="shared" si="21"/>
        <v>紀念品</v>
      </c>
      <c r="P251" s="84">
        <f t="shared" ca="1" si="22"/>
        <v>46322</v>
      </c>
      <c r="Q251" s="28">
        <f t="shared" si="23"/>
        <v>0</v>
      </c>
      <c r="R251" s="28">
        <f t="shared" si="24"/>
        <v>0</v>
      </c>
      <c r="S251" s="28">
        <f>IF(COUNTA(大表[[#This Row],[舉例：陳大文]:[例：108]])=2,COUNTIF(大表[名+時數],大表[[#This Row],[名+時數]]),0)</f>
        <v>0</v>
      </c>
      <c r="T251" s="28" t="str">
        <f t="shared" si="25"/>
        <v>Sxxx</v>
      </c>
      <c r="U251" s="28" t="str">
        <f t="shared" si="26"/>
        <v>2526</v>
      </c>
      <c r="V251" s="28" t="str">
        <f t="shared" si="27"/>
        <v/>
      </c>
      <c r="W251" s="34"/>
      <c r="X251" s="35"/>
      <c r="Y251" s="52"/>
      <c r="Z251" s="31"/>
      <c r="AA251" s="31"/>
      <c r="AB251" s="31"/>
      <c r="AC2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1" s="173"/>
      <c r="AE251" s="174"/>
      <c r="AF251" s="174"/>
      <c r="AG251" s="174"/>
      <c r="AH251" s="174"/>
      <c r="AI251" s="179" t="str">
        <f>TRIM(CLEAN(大表[[#This Row],[舉例：陳大文]]))&amp;大表[[#This Row],[例：108]]</f>
        <v/>
      </c>
    </row>
    <row r="252" spans="2:35" ht="16.2" x14ac:dyDescent="0.3"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93"/>
      <c r="M252" s="28">
        <v>236</v>
      </c>
      <c r="N252" s="28" t="str">
        <f>IF(大表[[#This Row],[有效 / 無效]]="有效",大表[[#This Row],[序]],"")</f>
        <v/>
      </c>
      <c r="O252" s="28" t="str">
        <f t="shared" si="21"/>
        <v>紀念品</v>
      </c>
      <c r="P252" s="84">
        <f t="shared" ca="1" si="22"/>
        <v>46322</v>
      </c>
      <c r="Q252" s="28">
        <f t="shared" si="23"/>
        <v>0</v>
      </c>
      <c r="R252" s="28">
        <f t="shared" si="24"/>
        <v>0</v>
      </c>
      <c r="S252" s="28">
        <f>IF(COUNTA(大表[[#This Row],[舉例：陳大文]:[例：108]])=2,COUNTIF(大表[名+時數],大表[[#This Row],[名+時數]]),0)</f>
        <v>0</v>
      </c>
      <c r="T252" s="28" t="str">
        <f t="shared" si="25"/>
        <v>Sxxx</v>
      </c>
      <c r="U252" s="28" t="str">
        <f t="shared" si="26"/>
        <v>2526</v>
      </c>
      <c r="V252" s="28" t="str">
        <f t="shared" si="27"/>
        <v/>
      </c>
      <c r="W252" s="34"/>
      <c r="X252" s="35"/>
      <c r="Y252" s="52"/>
      <c r="Z252" s="31"/>
      <c r="AA252" s="31"/>
      <c r="AB252" s="31"/>
      <c r="AC2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2" s="173"/>
      <c r="AE252" s="174"/>
      <c r="AF252" s="174"/>
      <c r="AG252" s="174"/>
      <c r="AH252" s="174"/>
      <c r="AI252" s="179" t="str">
        <f>TRIM(CLEAN(大表[[#This Row],[舉例：陳大文]]))&amp;大表[[#This Row],[例：108]]</f>
        <v/>
      </c>
    </row>
    <row r="253" spans="2:35" ht="16.2" x14ac:dyDescent="0.3"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93"/>
      <c r="M253" s="28">
        <v>237</v>
      </c>
      <c r="N253" s="28" t="str">
        <f>IF(大表[[#This Row],[有效 / 無效]]="有效",大表[[#This Row],[序]],"")</f>
        <v/>
      </c>
      <c r="O253" s="28" t="str">
        <f t="shared" si="21"/>
        <v>紀念品</v>
      </c>
      <c r="P253" s="84">
        <f t="shared" ca="1" si="22"/>
        <v>46322</v>
      </c>
      <c r="Q253" s="28">
        <f t="shared" si="23"/>
        <v>0</v>
      </c>
      <c r="R253" s="28">
        <f t="shared" si="24"/>
        <v>0</v>
      </c>
      <c r="S253" s="28">
        <f>IF(COUNTA(大表[[#This Row],[舉例：陳大文]:[例：108]])=2,COUNTIF(大表[名+時數],大表[[#This Row],[名+時數]]),0)</f>
        <v>0</v>
      </c>
      <c r="T253" s="28" t="str">
        <f t="shared" si="25"/>
        <v>Sxxx</v>
      </c>
      <c r="U253" s="28" t="str">
        <f t="shared" si="26"/>
        <v>2526</v>
      </c>
      <c r="V253" s="28" t="str">
        <f t="shared" si="27"/>
        <v/>
      </c>
      <c r="W253" s="34"/>
      <c r="X253" s="35"/>
      <c r="Y253" s="52"/>
      <c r="Z253" s="31"/>
      <c r="AA253" s="31"/>
      <c r="AB253" s="31"/>
      <c r="AC2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3" s="173"/>
      <c r="AE253" s="174"/>
      <c r="AF253" s="174"/>
      <c r="AG253" s="174"/>
      <c r="AH253" s="174"/>
      <c r="AI253" s="179" t="str">
        <f>TRIM(CLEAN(大表[[#This Row],[舉例：陳大文]]))&amp;大表[[#This Row],[例：108]]</f>
        <v/>
      </c>
    </row>
    <row r="254" spans="2:35" ht="16.2" x14ac:dyDescent="0.3"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93"/>
      <c r="M254" s="28">
        <v>238</v>
      </c>
      <c r="N254" s="28" t="str">
        <f>IF(大表[[#This Row],[有效 / 無效]]="有效",大表[[#This Row],[序]],"")</f>
        <v/>
      </c>
      <c r="O254" s="28" t="str">
        <f t="shared" si="21"/>
        <v>紀念品</v>
      </c>
      <c r="P254" s="84">
        <f t="shared" ca="1" si="22"/>
        <v>46322</v>
      </c>
      <c r="Q254" s="28">
        <f t="shared" si="23"/>
        <v>0</v>
      </c>
      <c r="R254" s="28">
        <f t="shared" si="24"/>
        <v>0</v>
      </c>
      <c r="S254" s="28">
        <f>IF(COUNTA(大表[[#This Row],[舉例：陳大文]:[例：108]])=2,COUNTIF(大表[名+時數],大表[[#This Row],[名+時數]]),0)</f>
        <v>0</v>
      </c>
      <c r="T254" s="28" t="str">
        <f t="shared" si="25"/>
        <v>Sxxx</v>
      </c>
      <c r="U254" s="28" t="str">
        <f t="shared" si="26"/>
        <v>2526</v>
      </c>
      <c r="V254" s="28" t="str">
        <f t="shared" si="27"/>
        <v/>
      </c>
      <c r="W254" s="34"/>
      <c r="X254" s="35"/>
      <c r="Y254" s="52"/>
      <c r="Z254" s="31"/>
      <c r="AA254" s="31"/>
      <c r="AB254" s="31"/>
      <c r="AC2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4" s="173"/>
      <c r="AE254" s="174"/>
      <c r="AF254" s="174"/>
      <c r="AG254" s="174"/>
      <c r="AH254" s="174"/>
      <c r="AI254" s="179" t="str">
        <f>TRIM(CLEAN(大表[[#This Row],[舉例：陳大文]]))&amp;大表[[#This Row],[例：108]]</f>
        <v/>
      </c>
    </row>
    <row r="255" spans="2:35" ht="16.2" x14ac:dyDescent="0.3"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93"/>
      <c r="M255" s="28">
        <v>239</v>
      </c>
      <c r="N255" s="28" t="str">
        <f>IF(大表[[#This Row],[有效 / 無效]]="有效",大表[[#This Row],[序]],"")</f>
        <v/>
      </c>
      <c r="O255" s="28" t="str">
        <f t="shared" si="21"/>
        <v>紀念品</v>
      </c>
      <c r="P255" s="84">
        <f t="shared" ca="1" si="22"/>
        <v>46322</v>
      </c>
      <c r="Q255" s="28">
        <f t="shared" si="23"/>
        <v>0</v>
      </c>
      <c r="R255" s="28">
        <f t="shared" si="24"/>
        <v>0</v>
      </c>
      <c r="S255" s="28">
        <f>IF(COUNTA(大表[[#This Row],[舉例：陳大文]:[例：108]])=2,COUNTIF(大表[名+時數],大表[[#This Row],[名+時數]]),0)</f>
        <v>0</v>
      </c>
      <c r="T255" s="28" t="str">
        <f t="shared" si="25"/>
        <v>Sxxx</v>
      </c>
      <c r="U255" s="28" t="str">
        <f t="shared" si="26"/>
        <v>2526</v>
      </c>
      <c r="V255" s="28" t="str">
        <f t="shared" si="27"/>
        <v/>
      </c>
      <c r="W255" s="34"/>
      <c r="X255" s="35"/>
      <c r="Y255" s="52"/>
      <c r="Z255" s="31"/>
      <c r="AA255" s="31"/>
      <c r="AB255" s="31"/>
      <c r="AC2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5" s="173"/>
      <c r="AE255" s="174"/>
      <c r="AF255" s="174"/>
      <c r="AG255" s="174"/>
      <c r="AH255" s="174"/>
      <c r="AI255" s="179" t="str">
        <f>TRIM(CLEAN(大表[[#This Row],[舉例：陳大文]]))&amp;大表[[#This Row],[例：108]]</f>
        <v/>
      </c>
    </row>
    <row r="256" spans="2:35" ht="16.2" x14ac:dyDescent="0.3"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93"/>
      <c r="M256" s="28">
        <v>240</v>
      </c>
      <c r="N256" s="28" t="str">
        <f>IF(大表[[#This Row],[有效 / 無效]]="有效",大表[[#This Row],[序]],"")</f>
        <v/>
      </c>
      <c r="O256" s="28" t="str">
        <f t="shared" si="21"/>
        <v>紀念品</v>
      </c>
      <c r="P256" s="84">
        <f t="shared" ca="1" si="22"/>
        <v>46322</v>
      </c>
      <c r="Q256" s="28">
        <f t="shared" si="23"/>
        <v>0</v>
      </c>
      <c r="R256" s="28">
        <f t="shared" si="24"/>
        <v>0</v>
      </c>
      <c r="S256" s="28">
        <f>IF(COUNTA(大表[[#This Row],[舉例：陳大文]:[例：108]])=2,COUNTIF(大表[名+時數],大表[[#This Row],[名+時數]]),0)</f>
        <v>0</v>
      </c>
      <c r="T256" s="28" t="str">
        <f t="shared" si="25"/>
        <v>Sxxx</v>
      </c>
      <c r="U256" s="28" t="str">
        <f t="shared" si="26"/>
        <v>2526</v>
      </c>
      <c r="V256" s="28" t="str">
        <f t="shared" si="27"/>
        <v/>
      </c>
      <c r="W256" s="34"/>
      <c r="X256" s="35"/>
      <c r="Y256" s="52"/>
      <c r="Z256" s="31"/>
      <c r="AA256" s="31"/>
      <c r="AB256" s="31"/>
      <c r="AC2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6" s="173"/>
      <c r="AE256" s="174"/>
      <c r="AF256" s="174"/>
      <c r="AG256" s="174"/>
      <c r="AH256" s="174"/>
      <c r="AI256" s="179" t="str">
        <f>TRIM(CLEAN(大表[[#This Row],[舉例：陳大文]]))&amp;大表[[#This Row],[例：108]]</f>
        <v/>
      </c>
    </row>
    <row r="257" spans="2:35" ht="16.2" x14ac:dyDescent="0.3"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93"/>
      <c r="M257" s="28">
        <v>241</v>
      </c>
      <c r="N257" s="28" t="str">
        <f>IF(大表[[#This Row],[有效 / 無效]]="有效",大表[[#This Row],[序]],"")</f>
        <v/>
      </c>
      <c r="O257" s="28" t="str">
        <f t="shared" si="21"/>
        <v>紀念品</v>
      </c>
      <c r="P257" s="84">
        <f t="shared" ca="1" si="22"/>
        <v>46322</v>
      </c>
      <c r="Q257" s="28">
        <f t="shared" si="23"/>
        <v>0</v>
      </c>
      <c r="R257" s="28">
        <f t="shared" si="24"/>
        <v>0</v>
      </c>
      <c r="S257" s="28">
        <f>IF(COUNTA(大表[[#This Row],[舉例：陳大文]:[例：108]])=2,COUNTIF(大表[名+時數],大表[[#This Row],[名+時數]]),0)</f>
        <v>0</v>
      </c>
      <c r="T257" s="28" t="str">
        <f t="shared" si="25"/>
        <v>Sxxx</v>
      </c>
      <c r="U257" s="28" t="str">
        <f t="shared" si="26"/>
        <v>2526</v>
      </c>
      <c r="V257" s="28" t="str">
        <f t="shared" si="27"/>
        <v/>
      </c>
      <c r="W257" s="34"/>
      <c r="X257" s="35"/>
      <c r="Y257" s="52"/>
      <c r="Z257" s="31"/>
      <c r="AA257" s="31"/>
      <c r="AB257" s="31"/>
      <c r="AC2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7" s="173"/>
      <c r="AE257" s="174"/>
      <c r="AF257" s="174"/>
      <c r="AG257" s="174"/>
      <c r="AH257" s="174"/>
      <c r="AI257" s="179" t="str">
        <f>TRIM(CLEAN(大表[[#This Row],[舉例：陳大文]]))&amp;大表[[#This Row],[例：108]]</f>
        <v/>
      </c>
    </row>
    <row r="258" spans="2:35" ht="16.2" x14ac:dyDescent="0.3"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93"/>
      <c r="M258" s="28">
        <v>242</v>
      </c>
      <c r="N258" s="28" t="str">
        <f>IF(大表[[#This Row],[有效 / 無效]]="有效",大表[[#This Row],[序]],"")</f>
        <v/>
      </c>
      <c r="O258" s="28" t="str">
        <f t="shared" si="21"/>
        <v>紀念品</v>
      </c>
      <c r="P258" s="84">
        <f t="shared" ca="1" si="22"/>
        <v>46322</v>
      </c>
      <c r="Q258" s="28">
        <f t="shared" si="23"/>
        <v>0</v>
      </c>
      <c r="R258" s="28">
        <f t="shared" si="24"/>
        <v>0</v>
      </c>
      <c r="S258" s="28">
        <f>IF(COUNTA(大表[[#This Row],[舉例：陳大文]:[例：108]])=2,COUNTIF(大表[名+時數],大表[[#This Row],[名+時數]]),0)</f>
        <v>0</v>
      </c>
      <c r="T258" s="28" t="str">
        <f t="shared" si="25"/>
        <v>Sxxx</v>
      </c>
      <c r="U258" s="28" t="str">
        <f t="shared" si="26"/>
        <v>2526</v>
      </c>
      <c r="V258" s="28" t="str">
        <f t="shared" si="27"/>
        <v/>
      </c>
      <c r="W258" s="34"/>
      <c r="X258" s="35"/>
      <c r="Y258" s="52"/>
      <c r="Z258" s="31"/>
      <c r="AA258" s="31"/>
      <c r="AB258" s="31"/>
      <c r="AC2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8" s="173"/>
      <c r="AE258" s="174"/>
      <c r="AF258" s="174"/>
      <c r="AG258" s="174"/>
      <c r="AH258" s="174"/>
      <c r="AI258" s="179" t="str">
        <f>TRIM(CLEAN(大表[[#This Row],[舉例：陳大文]]))&amp;大表[[#This Row],[例：108]]</f>
        <v/>
      </c>
    </row>
    <row r="259" spans="2:35" ht="16.2" x14ac:dyDescent="0.3"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93"/>
      <c r="M259" s="28">
        <v>243</v>
      </c>
      <c r="N259" s="28" t="str">
        <f>IF(大表[[#This Row],[有效 / 無效]]="有效",大表[[#This Row],[序]],"")</f>
        <v/>
      </c>
      <c r="O259" s="28" t="str">
        <f t="shared" si="21"/>
        <v>紀念品</v>
      </c>
      <c r="P259" s="84">
        <f t="shared" ca="1" si="22"/>
        <v>46322</v>
      </c>
      <c r="Q259" s="28">
        <f t="shared" si="23"/>
        <v>0</v>
      </c>
      <c r="R259" s="28">
        <f t="shared" si="24"/>
        <v>0</v>
      </c>
      <c r="S259" s="28">
        <f>IF(COUNTA(大表[[#This Row],[舉例：陳大文]:[例：108]])=2,COUNTIF(大表[名+時數],大表[[#This Row],[名+時數]]),0)</f>
        <v>0</v>
      </c>
      <c r="T259" s="28" t="str">
        <f t="shared" si="25"/>
        <v>Sxxx</v>
      </c>
      <c r="U259" s="28" t="str">
        <f t="shared" si="26"/>
        <v>2526</v>
      </c>
      <c r="V259" s="28" t="str">
        <f t="shared" si="27"/>
        <v/>
      </c>
      <c r="W259" s="34"/>
      <c r="X259" s="35"/>
      <c r="Y259" s="52"/>
      <c r="Z259" s="31"/>
      <c r="AA259" s="31"/>
      <c r="AB259" s="31"/>
      <c r="AC2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59" s="173"/>
      <c r="AE259" s="174"/>
      <c r="AF259" s="174"/>
      <c r="AG259" s="174"/>
      <c r="AH259" s="174"/>
      <c r="AI259" s="179" t="str">
        <f>TRIM(CLEAN(大表[[#This Row],[舉例：陳大文]]))&amp;大表[[#This Row],[例：108]]</f>
        <v/>
      </c>
    </row>
    <row r="260" spans="2:35" ht="16.2" x14ac:dyDescent="0.3"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93"/>
      <c r="M260" s="28">
        <v>244</v>
      </c>
      <c r="N260" s="28" t="str">
        <f>IF(大表[[#This Row],[有效 / 無效]]="有效",大表[[#This Row],[序]],"")</f>
        <v/>
      </c>
      <c r="O260" s="28" t="str">
        <f t="shared" si="21"/>
        <v>紀念品</v>
      </c>
      <c r="P260" s="84">
        <f t="shared" ca="1" si="22"/>
        <v>46322</v>
      </c>
      <c r="Q260" s="28">
        <f t="shared" si="23"/>
        <v>0</v>
      </c>
      <c r="R260" s="28">
        <f t="shared" si="24"/>
        <v>0</v>
      </c>
      <c r="S260" s="28">
        <f>IF(COUNTA(大表[[#This Row],[舉例：陳大文]:[例：108]])=2,COUNTIF(大表[名+時數],大表[[#This Row],[名+時數]]),0)</f>
        <v>0</v>
      </c>
      <c r="T260" s="28" t="str">
        <f t="shared" si="25"/>
        <v>Sxxx</v>
      </c>
      <c r="U260" s="28" t="str">
        <f t="shared" si="26"/>
        <v>2526</v>
      </c>
      <c r="V260" s="28" t="str">
        <f t="shared" si="27"/>
        <v/>
      </c>
      <c r="W260" s="34"/>
      <c r="X260" s="35"/>
      <c r="Y260" s="52"/>
      <c r="Z260" s="31"/>
      <c r="AA260" s="31"/>
      <c r="AB260" s="31"/>
      <c r="AC2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0" s="173"/>
      <c r="AE260" s="174"/>
      <c r="AF260" s="174"/>
      <c r="AG260" s="174"/>
      <c r="AH260" s="174"/>
      <c r="AI260" s="179" t="str">
        <f>TRIM(CLEAN(大表[[#This Row],[舉例：陳大文]]))&amp;大表[[#This Row],[例：108]]</f>
        <v/>
      </c>
    </row>
    <row r="261" spans="2:35" ht="16.2" x14ac:dyDescent="0.3"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93"/>
      <c r="M261" s="28">
        <v>245</v>
      </c>
      <c r="N261" s="28" t="str">
        <f>IF(大表[[#This Row],[有效 / 無效]]="有效",大表[[#This Row],[序]],"")</f>
        <v/>
      </c>
      <c r="O261" s="28" t="str">
        <f t="shared" si="21"/>
        <v>紀念品</v>
      </c>
      <c r="P261" s="84">
        <f t="shared" ca="1" si="22"/>
        <v>46322</v>
      </c>
      <c r="Q261" s="28">
        <f t="shared" si="23"/>
        <v>0</v>
      </c>
      <c r="R261" s="28">
        <f t="shared" si="24"/>
        <v>0</v>
      </c>
      <c r="S261" s="28">
        <f>IF(COUNTA(大表[[#This Row],[舉例：陳大文]:[例：108]])=2,COUNTIF(大表[名+時數],大表[[#This Row],[名+時數]]),0)</f>
        <v>0</v>
      </c>
      <c r="T261" s="28" t="str">
        <f t="shared" si="25"/>
        <v>Sxxx</v>
      </c>
      <c r="U261" s="28" t="str">
        <f t="shared" si="26"/>
        <v>2526</v>
      </c>
      <c r="V261" s="28" t="str">
        <f t="shared" si="27"/>
        <v/>
      </c>
      <c r="W261" s="34"/>
      <c r="X261" s="35"/>
      <c r="Y261" s="52"/>
      <c r="Z261" s="31"/>
      <c r="AA261" s="31"/>
      <c r="AB261" s="31"/>
      <c r="AC2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1" s="173"/>
      <c r="AE261" s="174"/>
      <c r="AF261" s="174"/>
      <c r="AG261" s="174"/>
      <c r="AH261" s="174"/>
      <c r="AI261" s="179" t="str">
        <f>TRIM(CLEAN(大表[[#This Row],[舉例：陳大文]]))&amp;大表[[#This Row],[例：108]]</f>
        <v/>
      </c>
    </row>
    <row r="262" spans="2:35" ht="16.2" x14ac:dyDescent="0.3"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93"/>
      <c r="M262" s="28">
        <v>246</v>
      </c>
      <c r="N262" s="28" t="str">
        <f>IF(大表[[#This Row],[有效 / 無效]]="有效",大表[[#This Row],[序]],"")</f>
        <v/>
      </c>
      <c r="O262" s="28" t="str">
        <f t="shared" si="21"/>
        <v>紀念品</v>
      </c>
      <c r="P262" s="84">
        <f t="shared" ca="1" si="22"/>
        <v>46322</v>
      </c>
      <c r="Q262" s="28">
        <f t="shared" si="23"/>
        <v>0</v>
      </c>
      <c r="R262" s="28">
        <f t="shared" si="24"/>
        <v>0</v>
      </c>
      <c r="S262" s="28">
        <f>IF(COUNTA(大表[[#This Row],[舉例：陳大文]:[例：108]])=2,COUNTIF(大表[名+時數],大表[[#This Row],[名+時數]]),0)</f>
        <v>0</v>
      </c>
      <c r="T262" s="28" t="str">
        <f t="shared" si="25"/>
        <v>Sxxx</v>
      </c>
      <c r="U262" s="28" t="str">
        <f t="shared" si="26"/>
        <v>2526</v>
      </c>
      <c r="V262" s="28" t="str">
        <f t="shared" si="27"/>
        <v/>
      </c>
      <c r="W262" s="34"/>
      <c r="X262" s="35"/>
      <c r="Y262" s="52"/>
      <c r="Z262" s="31"/>
      <c r="AA262" s="31"/>
      <c r="AB262" s="31"/>
      <c r="AC2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2" s="173"/>
      <c r="AE262" s="174"/>
      <c r="AF262" s="174"/>
      <c r="AG262" s="174"/>
      <c r="AH262" s="174"/>
      <c r="AI262" s="179" t="str">
        <f>TRIM(CLEAN(大表[[#This Row],[舉例：陳大文]]))&amp;大表[[#This Row],[例：108]]</f>
        <v/>
      </c>
    </row>
    <row r="263" spans="2:35" ht="16.2" x14ac:dyDescent="0.3"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93"/>
      <c r="M263" s="28">
        <v>247</v>
      </c>
      <c r="N263" s="28" t="str">
        <f>IF(大表[[#This Row],[有效 / 無效]]="有效",大表[[#This Row],[序]],"")</f>
        <v/>
      </c>
      <c r="O263" s="28" t="str">
        <f t="shared" si="21"/>
        <v>紀念品</v>
      </c>
      <c r="P263" s="84">
        <f t="shared" ca="1" si="22"/>
        <v>46322</v>
      </c>
      <c r="Q263" s="28">
        <f t="shared" si="23"/>
        <v>0</v>
      </c>
      <c r="R263" s="28">
        <f t="shared" si="24"/>
        <v>0</v>
      </c>
      <c r="S263" s="28">
        <f>IF(COUNTA(大表[[#This Row],[舉例：陳大文]:[例：108]])=2,COUNTIF(大表[名+時數],大表[[#This Row],[名+時數]]),0)</f>
        <v>0</v>
      </c>
      <c r="T263" s="28" t="str">
        <f t="shared" si="25"/>
        <v>Sxxx</v>
      </c>
      <c r="U263" s="28" t="str">
        <f t="shared" si="26"/>
        <v>2526</v>
      </c>
      <c r="V263" s="28" t="str">
        <f t="shared" si="27"/>
        <v/>
      </c>
      <c r="W263" s="34"/>
      <c r="X263" s="35"/>
      <c r="Y263" s="52"/>
      <c r="Z263" s="31"/>
      <c r="AA263" s="31"/>
      <c r="AB263" s="31"/>
      <c r="AC2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3" s="173"/>
      <c r="AE263" s="174"/>
      <c r="AF263" s="174"/>
      <c r="AG263" s="174"/>
      <c r="AH263" s="174"/>
      <c r="AI263" s="179" t="str">
        <f>TRIM(CLEAN(大表[[#This Row],[舉例：陳大文]]))&amp;大表[[#This Row],[例：108]]</f>
        <v/>
      </c>
    </row>
    <row r="264" spans="2:35" ht="16.2" x14ac:dyDescent="0.3"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93"/>
      <c r="M264" s="28">
        <v>248</v>
      </c>
      <c r="N264" s="28" t="str">
        <f>IF(大表[[#This Row],[有效 / 無效]]="有效",大表[[#This Row],[序]],"")</f>
        <v/>
      </c>
      <c r="O264" s="28" t="str">
        <f t="shared" si="21"/>
        <v>紀念品</v>
      </c>
      <c r="P264" s="84">
        <f t="shared" ca="1" si="22"/>
        <v>46322</v>
      </c>
      <c r="Q264" s="28">
        <f t="shared" si="23"/>
        <v>0</v>
      </c>
      <c r="R264" s="28">
        <f t="shared" si="24"/>
        <v>0</v>
      </c>
      <c r="S264" s="28">
        <f>IF(COUNTA(大表[[#This Row],[舉例：陳大文]:[例：108]])=2,COUNTIF(大表[名+時數],大表[[#This Row],[名+時數]]),0)</f>
        <v>0</v>
      </c>
      <c r="T264" s="28" t="str">
        <f t="shared" si="25"/>
        <v>Sxxx</v>
      </c>
      <c r="U264" s="28" t="str">
        <f t="shared" si="26"/>
        <v>2526</v>
      </c>
      <c r="V264" s="28" t="str">
        <f t="shared" si="27"/>
        <v/>
      </c>
      <c r="W264" s="34"/>
      <c r="X264" s="35"/>
      <c r="Y264" s="52"/>
      <c r="Z264" s="31"/>
      <c r="AA264" s="31"/>
      <c r="AB264" s="31"/>
      <c r="AC2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4" s="173"/>
      <c r="AE264" s="174"/>
      <c r="AF264" s="174"/>
      <c r="AG264" s="174"/>
      <c r="AH264" s="174"/>
      <c r="AI264" s="179" t="str">
        <f>TRIM(CLEAN(大表[[#This Row],[舉例：陳大文]]))&amp;大表[[#This Row],[例：108]]</f>
        <v/>
      </c>
    </row>
    <row r="265" spans="2:35" ht="16.2" x14ac:dyDescent="0.3"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93"/>
      <c r="M265" s="28">
        <v>249</v>
      </c>
      <c r="N265" s="28" t="str">
        <f>IF(大表[[#This Row],[有效 / 無效]]="有效",大表[[#This Row],[序]],"")</f>
        <v/>
      </c>
      <c r="O265" s="28" t="str">
        <f t="shared" si="21"/>
        <v>紀念品</v>
      </c>
      <c r="P265" s="84">
        <f t="shared" ca="1" si="22"/>
        <v>46322</v>
      </c>
      <c r="Q265" s="28">
        <f t="shared" si="23"/>
        <v>0</v>
      </c>
      <c r="R265" s="28">
        <f t="shared" si="24"/>
        <v>0</v>
      </c>
      <c r="S265" s="28">
        <f>IF(COUNTA(大表[[#This Row],[舉例：陳大文]:[例：108]])=2,COUNTIF(大表[名+時數],大表[[#This Row],[名+時數]]),0)</f>
        <v>0</v>
      </c>
      <c r="T265" s="28" t="str">
        <f t="shared" si="25"/>
        <v>Sxxx</v>
      </c>
      <c r="U265" s="28" t="str">
        <f t="shared" si="26"/>
        <v>2526</v>
      </c>
      <c r="V265" s="28" t="str">
        <f t="shared" si="27"/>
        <v/>
      </c>
      <c r="W265" s="34"/>
      <c r="X265" s="35"/>
      <c r="Y265" s="52"/>
      <c r="Z265" s="31"/>
      <c r="AA265" s="31"/>
      <c r="AB265" s="31"/>
      <c r="AC2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5" s="173"/>
      <c r="AE265" s="174"/>
      <c r="AF265" s="174"/>
      <c r="AG265" s="174"/>
      <c r="AH265" s="174"/>
      <c r="AI265" s="179" t="str">
        <f>TRIM(CLEAN(大表[[#This Row],[舉例：陳大文]]))&amp;大表[[#This Row],[例：108]]</f>
        <v/>
      </c>
    </row>
    <row r="266" spans="2:35" ht="16.2" x14ac:dyDescent="0.3"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93"/>
      <c r="M266" s="28">
        <v>250</v>
      </c>
      <c r="N266" s="28" t="str">
        <f>IF(大表[[#This Row],[有效 / 無效]]="有效",大表[[#This Row],[序]],"")</f>
        <v/>
      </c>
      <c r="O266" s="28" t="str">
        <f t="shared" si="21"/>
        <v>紀念品</v>
      </c>
      <c r="P266" s="84">
        <f t="shared" ca="1" si="22"/>
        <v>46322</v>
      </c>
      <c r="Q266" s="28">
        <f t="shared" si="23"/>
        <v>0</v>
      </c>
      <c r="R266" s="28">
        <f t="shared" si="24"/>
        <v>0</v>
      </c>
      <c r="S266" s="28">
        <f>IF(COUNTA(大表[[#This Row],[舉例：陳大文]:[例：108]])=2,COUNTIF(大表[名+時數],大表[[#This Row],[名+時數]]),0)</f>
        <v>0</v>
      </c>
      <c r="T266" s="28" t="str">
        <f t="shared" si="25"/>
        <v>Sxxx</v>
      </c>
      <c r="U266" s="28" t="str">
        <f t="shared" si="26"/>
        <v>2526</v>
      </c>
      <c r="V266" s="28" t="str">
        <f t="shared" si="27"/>
        <v/>
      </c>
      <c r="W266" s="34"/>
      <c r="X266" s="35"/>
      <c r="Y266" s="52"/>
      <c r="Z266" s="31"/>
      <c r="AA266" s="31"/>
      <c r="AB266" s="31"/>
      <c r="AC2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6" s="173"/>
      <c r="AE266" s="174"/>
      <c r="AF266" s="174"/>
      <c r="AG266" s="174"/>
      <c r="AH266" s="174"/>
      <c r="AI266" s="179" t="str">
        <f>TRIM(CLEAN(大表[[#This Row],[舉例：陳大文]]))&amp;大表[[#This Row],[例：108]]</f>
        <v/>
      </c>
    </row>
    <row r="267" spans="2:35" ht="16.2" x14ac:dyDescent="0.3"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93"/>
      <c r="M267" s="28">
        <v>251</v>
      </c>
      <c r="N267" s="28" t="str">
        <f>IF(大表[[#This Row],[有效 / 無效]]="有效",大表[[#This Row],[序]],"")</f>
        <v/>
      </c>
      <c r="O267" s="28" t="str">
        <f t="shared" si="21"/>
        <v>紀念品</v>
      </c>
      <c r="P267" s="84">
        <f t="shared" ca="1" si="22"/>
        <v>46322</v>
      </c>
      <c r="Q267" s="28">
        <f t="shared" si="23"/>
        <v>0</v>
      </c>
      <c r="R267" s="28">
        <f t="shared" si="24"/>
        <v>0</v>
      </c>
      <c r="S267" s="28">
        <f>IF(COUNTA(大表[[#This Row],[舉例：陳大文]:[例：108]])=2,COUNTIF(大表[名+時數],大表[[#This Row],[名+時數]]),0)</f>
        <v>0</v>
      </c>
      <c r="T267" s="28" t="str">
        <f t="shared" si="25"/>
        <v>Sxxx</v>
      </c>
      <c r="U267" s="28" t="str">
        <f t="shared" si="26"/>
        <v>2526</v>
      </c>
      <c r="V267" s="28" t="str">
        <f t="shared" si="27"/>
        <v/>
      </c>
      <c r="W267" s="34"/>
      <c r="X267" s="35"/>
      <c r="Y267" s="52"/>
      <c r="Z267" s="31"/>
      <c r="AA267" s="31"/>
      <c r="AB267" s="31"/>
      <c r="AC2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7" s="173"/>
      <c r="AE267" s="174"/>
      <c r="AF267" s="174"/>
      <c r="AG267" s="174"/>
      <c r="AH267" s="174"/>
      <c r="AI267" s="179" t="str">
        <f>TRIM(CLEAN(大表[[#This Row],[舉例：陳大文]]))&amp;大表[[#This Row],[例：108]]</f>
        <v/>
      </c>
    </row>
    <row r="268" spans="2:35" ht="16.2" x14ac:dyDescent="0.3"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93"/>
      <c r="M268" s="28">
        <v>252</v>
      </c>
      <c r="N268" s="28" t="str">
        <f>IF(大表[[#This Row],[有效 / 無效]]="有效",大表[[#This Row],[序]],"")</f>
        <v/>
      </c>
      <c r="O268" s="28" t="str">
        <f t="shared" si="21"/>
        <v>紀念品</v>
      </c>
      <c r="P268" s="84">
        <f t="shared" ca="1" si="22"/>
        <v>46322</v>
      </c>
      <c r="Q268" s="28">
        <f t="shared" si="23"/>
        <v>0</v>
      </c>
      <c r="R268" s="28">
        <f t="shared" si="24"/>
        <v>0</v>
      </c>
      <c r="S268" s="28">
        <f>IF(COUNTA(大表[[#This Row],[舉例：陳大文]:[例：108]])=2,COUNTIF(大表[名+時數],大表[[#This Row],[名+時數]]),0)</f>
        <v>0</v>
      </c>
      <c r="T268" s="28" t="str">
        <f t="shared" si="25"/>
        <v>Sxxx</v>
      </c>
      <c r="U268" s="28" t="str">
        <f t="shared" si="26"/>
        <v>2526</v>
      </c>
      <c r="V268" s="28" t="str">
        <f t="shared" si="27"/>
        <v/>
      </c>
      <c r="W268" s="34"/>
      <c r="X268" s="35"/>
      <c r="Y268" s="52"/>
      <c r="Z268" s="31"/>
      <c r="AA268" s="31"/>
      <c r="AB268" s="31"/>
      <c r="AC2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8" s="173"/>
      <c r="AE268" s="174"/>
      <c r="AF268" s="174"/>
      <c r="AG268" s="174"/>
      <c r="AH268" s="174"/>
      <c r="AI268" s="179" t="str">
        <f>TRIM(CLEAN(大表[[#This Row],[舉例：陳大文]]))&amp;大表[[#This Row],[例：108]]</f>
        <v/>
      </c>
    </row>
    <row r="269" spans="2:35" ht="16.2" x14ac:dyDescent="0.3"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93"/>
      <c r="M269" s="28">
        <v>253</v>
      </c>
      <c r="N269" s="28" t="str">
        <f>IF(大表[[#This Row],[有效 / 無效]]="有效",大表[[#This Row],[序]],"")</f>
        <v/>
      </c>
      <c r="O269" s="28" t="str">
        <f t="shared" si="21"/>
        <v>紀念品</v>
      </c>
      <c r="P269" s="84">
        <f t="shared" ca="1" si="22"/>
        <v>46322</v>
      </c>
      <c r="Q269" s="28">
        <f t="shared" si="23"/>
        <v>0</v>
      </c>
      <c r="R269" s="28">
        <f t="shared" si="24"/>
        <v>0</v>
      </c>
      <c r="S269" s="28">
        <f>IF(COUNTA(大表[[#This Row],[舉例：陳大文]:[例：108]])=2,COUNTIF(大表[名+時數],大表[[#This Row],[名+時數]]),0)</f>
        <v>0</v>
      </c>
      <c r="T269" s="28" t="str">
        <f t="shared" si="25"/>
        <v>Sxxx</v>
      </c>
      <c r="U269" s="28" t="str">
        <f t="shared" si="26"/>
        <v>2526</v>
      </c>
      <c r="V269" s="28" t="str">
        <f t="shared" si="27"/>
        <v/>
      </c>
      <c r="W269" s="34"/>
      <c r="X269" s="35"/>
      <c r="Y269" s="52"/>
      <c r="Z269" s="31"/>
      <c r="AA269" s="31"/>
      <c r="AB269" s="31"/>
      <c r="AC2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69" s="173"/>
      <c r="AE269" s="174"/>
      <c r="AF269" s="174"/>
      <c r="AG269" s="174"/>
      <c r="AH269" s="174"/>
      <c r="AI269" s="179" t="str">
        <f>TRIM(CLEAN(大表[[#This Row],[舉例：陳大文]]))&amp;大表[[#This Row],[例：108]]</f>
        <v/>
      </c>
    </row>
    <row r="270" spans="2:35" ht="16.2" x14ac:dyDescent="0.3"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93"/>
      <c r="M270" s="28">
        <v>254</v>
      </c>
      <c r="N270" s="28" t="str">
        <f>IF(大表[[#This Row],[有效 / 無效]]="有效",大表[[#This Row],[序]],"")</f>
        <v/>
      </c>
      <c r="O270" s="28" t="str">
        <f t="shared" si="21"/>
        <v>紀念品</v>
      </c>
      <c r="P270" s="84">
        <f t="shared" ca="1" si="22"/>
        <v>46322</v>
      </c>
      <c r="Q270" s="28">
        <f t="shared" si="23"/>
        <v>0</v>
      </c>
      <c r="R270" s="28">
        <f t="shared" si="24"/>
        <v>0</v>
      </c>
      <c r="S270" s="28">
        <f>IF(COUNTA(大表[[#This Row],[舉例：陳大文]:[例：108]])=2,COUNTIF(大表[名+時數],大表[[#This Row],[名+時數]]),0)</f>
        <v>0</v>
      </c>
      <c r="T270" s="28" t="str">
        <f t="shared" si="25"/>
        <v>Sxxx</v>
      </c>
      <c r="U270" s="28" t="str">
        <f t="shared" si="26"/>
        <v>2526</v>
      </c>
      <c r="V270" s="28" t="str">
        <f t="shared" si="27"/>
        <v/>
      </c>
      <c r="W270" s="34"/>
      <c r="X270" s="35"/>
      <c r="Y270" s="52"/>
      <c r="Z270" s="31"/>
      <c r="AA270" s="31"/>
      <c r="AB270" s="31"/>
      <c r="AC2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0" s="173"/>
      <c r="AE270" s="174"/>
      <c r="AF270" s="174"/>
      <c r="AG270" s="174"/>
      <c r="AH270" s="174"/>
      <c r="AI270" s="179" t="str">
        <f>TRIM(CLEAN(大表[[#This Row],[舉例：陳大文]]))&amp;大表[[#This Row],[例：108]]</f>
        <v/>
      </c>
    </row>
    <row r="271" spans="2:35" ht="16.2" x14ac:dyDescent="0.3"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93"/>
      <c r="M271" s="28">
        <v>255</v>
      </c>
      <c r="N271" s="28" t="str">
        <f>IF(大表[[#This Row],[有效 / 無效]]="有效",大表[[#This Row],[序]],"")</f>
        <v/>
      </c>
      <c r="O271" s="28" t="str">
        <f t="shared" si="21"/>
        <v>紀念品</v>
      </c>
      <c r="P271" s="84">
        <f t="shared" ca="1" si="22"/>
        <v>46322</v>
      </c>
      <c r="Q271" s="28">
        <f t="shared" si="23"/>
        <v>0</v>
      </c>
      <c r="R271" s="28">
        <f t="shared" si="24"/>
        <v>0</v>
      </c>
      <c r="S271" s="28">
        <f>IF(COUNTA(大表[[#This Row],[舉例：陳大文]:[例：108]])=2,COUNTIF(大表[名+時數],大表[[#This Row],[名+時數]]),0)</f>
        <v>0</v>
      </c>
      <c r="T271" s="28" t="str">
        <f t="shared" si="25"/>
        <v>Sxxx</v>
      </c>
      <c r="U271" s="28" t="str">
        <f t="shared" si="26"/>
        <v>2526</v>
      </c>
      <c r="V271" s="28" t="str">
        <f t="shared" si="27"/>
        <v/>
      </c>
      <c r="W271" s="34"/>
      <c r="X271" s="35"/>
      <c r="Y271" s="52"/>
      <c r="Z271" s="31"/>
      <c r="AA271" s="31"/>
      <c r="AB271" s="31"/>
      <c r="AC2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1" s="173"/>
      <c r="AE271" s="174"/>
      <c r="AF271" s="174"/>
      <c r="AG271" s="174"/>
      <c r="AH271" s="174"/>
      <c r="AI271" s="179" t="str">
        <f>TRIM(CLEAN(大表[[#This Row],[舉例：陳大文]]))&amp;大表[[#This Row],[例：108]]</f>
        <v/>
      </c>
    </row>
    <row r="272" spans="2:35" ht="16.2" x14ac:dyDescent="0.3"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93"/>
      <c r="M272" s="28">
        <v>256</v>
      </c>
      <c r="N272" s="28" t="str">
        <f>IF(大表[[#This Row],[有效 / 無效]]="有效",大表[[#This Row],[序]],"")</f>
        <v/>
      </c>
      <c r="O272" s="28" t="str">
        <f t="shared" si="21"/>
        <v>紀念品</v>
      </c>
      <c r="P272" s="84">
        <f t="shared" ca="1" si="22"/>
        <v>46322</v>
      </c>
      <c r="Q272" s="28">
        <f t="shared" si="23"/>
        <v>0</v>
      </c>
      <c r="R272" s="28">
        <f t="shared" si="24"/>
        <v>0</v>
      </c>
      <c r="S272" s="28">
        <f>IF(COUNTA(大表[[#This Row],[舉例：陳大文]:[例：108]])=2,COUNTIF(大表[名+時數],大表[[#This Row],[名+時數]]),0)</f>
        <v>0</v>
      </c>
      <c r="T272" s="28" t="str">
        <f t="shared" si="25"/>
        <v>Sxxx</v>
      </c>
      <c r="U272" s="28" t="str">
        <f t="shared" si="26"/>
        <v>2526</v>
      </c>
      <c r="V272" s="28" t="str">
        <f t="shared" si="27"/>
        <v/>
      </c>
      <c r="W272" s="34"/>
      <c r="X272" s="35"/>
      <c r="Y272" s="52"/>
      <c r="Z272" s="31"/>
      <c r="AA272" s="31"/>
      <c r="AB272" s="31"/>
      <c r="AC2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2" s="173"/>
      <c r="AE272" s="174"/>
      <c r="AF272" s="174"/>
      <c r="AG272" s="174"/>
      <c r="AH272" s="174"/>
      <c r="AI272" s="179" t="str">
        <f>TRIM(CLEAN(大表[[#This Row],[舉例：陳大文]]))&amp;大表[[#This Row],[例：108]]</f>
        <v/>
      </c>
    </row>
    <row r="273" spans="2:35" ht="16.2" x14ac:dyDescent="0.3"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93"/>
      <c r="M273" s="28">
        <v>257</v>
      </c>
      <c r="N273" s="28" t="str">
        <f>IF(大表[[#This Row],[有效 / 無效]]="有效",大表[[#This Row],[序]],"")</f>
        <v/>
      </c>
      <c r="O273" s="28" t="str">
        <f t="shared" ref="O273:O336" si="28">"紀念品"</f>
        <v>紀念品</v>
      </c>
      <c r="P273" s="84">
        <f t="shared" ref="P273:P336" ca="1" si="29">AF$7</f>
        <v>46322</v>
      </c>
      <c r="Q273" s="28">
        <f t="shared" ref="Q273:Q336" si="30">$D$9</f>
        <v>0</v>
      </c>
      <c r="R273" s="28">
        <f t="shared" ref="R273:R336" si="31">$D$10</f>
        <v>0</v>
      </c>
      <c r="S273" s="28">
        <f>IF(COUNTA(大表[[#This Row],[舉例：陳大文]:[例：108]])=2,COUNTIF(大表[名+時數],大表[[#This Row],[名+時數]]),0)</f>
        <v>0</v>
      </c>
      <c r="T273" s="28" t="str">
        <f t="shared" ref="T273:T336" si="32">$AF$8</f>
        <v>Sxxx</v>
      </c>
      <c r="U273" s="28" t="str">
        <f t="shared" ref="U273:U336" si="33">RIGHT($E$7,4)</f>
        <v>2526</v>
      </c>
      <c r="V273" s="28" t="str">
        <f t="shared" ref="V273:V336" si="34">CLEAN(TRIM($D$8))</f>
        <v/>
      </c>
      <c r="W273" s="34"/>
      <c r="X273" s="35"/>
      <c r="Y273" s="52"/>
      <c r="Z273" s="31"/>
      <c r="AA273" s="31"/>
      <c r="AB273" s="31"/>
      <c r="AC2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3" s="173"/>
      <c r="AE273" s="174"/>
      <c r="AF273" s="174"/>
      <c r="AG273" s="174"/>
      <c r="AH273" s="174"/>
      <c r="AI273" s="179" t="str">
        <f>TRIM(CLEAN(大表[[#This Row],[舉例：陳大文]]))&amp;大表[[#This Row],[例：108]]</f>
        <v/>
      </c>
    </row>
    <row r="274" spans="2:35" ht="16.2" x14ac:dyDescent="0.3"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93"/>
      <c r="M274" s="28">
        <v>258</v>
      </c>
      <c r="N274" s="28" t="str">
        <f>IF(大表[[#This Row],[有效 / 無效]]="有效",大表[[#This Row],[序]],"")</f>
        <v/>
      </c>
      <c r="O274" s="28" t="str">
        <f t="shared" si="28"/>
        <v>紀念品</v>
      </c>
      <c r="P274" s="84">
        <f t="shared" ca="1" si="29"/>
        <v>46322</v>
      </c>
      <c r="Q274" s="28">
        <f t="shared" si="30"/>
        <v>0</v>
      </c>
      <c r="R274" s="28">
        <f t="shared" si="31"/>
        <v>0</v>
      </c>
      <c r="S274" s="28">
        <f>IF(COUNTA(大表[[#This Row],[舉例：陳大文]:[例：108]])=2,COUNTIF(大表[名+時數],大表[[#This Row],[名+時數]]),0)</f>
        <v>0</v>
      </c>
      <c r="T274" s="28" t="str">
        <f t="shared" si="32"/>
        <v>Sxxx</v>
      </c>
      <c r="U274" s="28" t="str">
        <f t="shared" si="33"/>
        <v>2526</v>
      </c>
      <c r="V274" s="28" t="str">
        <f t="shared" si="34"/>
        <v/>
      </c>
      <c r="W274" s="34"/>
      <c r="X274" s="35"/>
      <c r="Y274" s="52"/>
      <c r="Z274" s="31"/>
      <c r="AA274" s="31"/>
      <c r="AB274" s="31"/>
      <c r="AC2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4" s="173"/>
      <c r="AE274" s="174"/>
      <c r="AF274" s="174"/>
      <c r="AG274" s="174"/>
      <c r="AH274" s="174"/>
      <c r="AI274" s="179" t="str">
        <f>TRIM(CLEAN(大表[[#This Row],[舉例：陳大文]]))&amp;大表[[#This Row],[例：108]]</f>
        <v/>
      </c>
    </row>
    <row r="275" spans="2:35" ht="16.2" x14ac:dyDescent="0.3"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93"/>
      <c r="M275" s="28">
        <v>259</v>
      </c>
      <c r="N275" s="28" t="str">
        <f>IF(大表[[#This Row],[有效 / 無效]]="有效",大表[[#This Row],[序]],"")</f>
        <v/>
      </c>
      <c r="O275" s="28" t="str">
        <f t="shared" si="28"/>
        <v>紀念品</v>
      </c>
      <c r="P275" s="84">
        <f t="shared" ca="1" si="29"/>
        <v>46322</v>
      </c>
      <c r="Q275" s="28">
        <f t="shared" si="30"/>
        <v>0</v>
      </c>
      <c r="R275" s="28">
        <f t="shared" si="31"/>
        <v>0</v>
      </c>
      <c r="S275" s="28">
        <f>IF(COUNTA(大表[[#This Row],[舉例：陳大文]:[例：108]])=2,COUNTIF(大表[名+時數],大表[[#This Row],[名+時數]]),0)</f>
        <v>0</v>
      </c>
      <c r="T275" s="28" t="str">
        <f t="shared" si="32"/>
        <v>Sxxx</v>
      </c>
      <c r="U275" s="28" t="str">
        <f t="shared" si="33"/>
        <v>2526</v>
      </c>
      <c r="V275" s="28" t="str">
        <f t="shared" si="34"/>
        <v/>
      </c>
      <c r="W275" s="34"/>
      <c r="X275" s="35"/>
      <c r="Y275" s="52"/>
      <c r="Z275" s="31"/>
      <c r="AA275" s="31"/>
      <c r="AB275" s="31"/>
      <c r="AC2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5" s="173"/>
      <c r="AE275" s="174"/>
      <c r="AF275" s="174"/>
      <c r="AG275" s="174"/>
      <c r="AH275" s="174"/>
      <c r="AI275" s="179" t="str">
        <f>TRIM(CLEAN(大表[[#This Row],[舉例：陳大文]]))&amp;大表[[#This Row],[例：108]]</f>
        <v/>
      </c>
    </row>
    <row r="276" spans="2:35" ht="16.2" x14ac:dyDescent="0.3"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93"/>
      <c r="M276" s="28">
        <v>260</v>
      </c>
      <c r="N276" s="28" t="str">
        <f>IF(大表[[#This Row],[有效 / 無效]]="有效",大表[[#This Row],[序]],"")</f>
        <v/>
      </c>
      <c r="O276" s="28" t="str">
        <f t="shared" si="28"/>
        <v>紀念品</v>
      </c>
      <c r="P276" s="84">
        <f t="shared" ca="1" si="29"/>
        <v>46322</v>
      </c>
      <c r="Q276" s="28">
        <f t="shared" si="30"/>
        <v>0</v>
      </c>
      <c r="R276" s="28">
        <f t="shared" si="31"/>
        <v>0</v>
      </c>
      <c r="S276" s="28">
        <f>IF(COUNTA(大表[[#This Row],[舉例：陳大文]:[例：108]])=2,COUNTIF(大表[名+時數],大表[[#This Row],[名+時數]]),0)</f>
        <v>0</v>
      </c>
      <c r="T276" s="28" t="str">
        <f t="shared" si="32"/>
        <v>Sxxx</v>
      </c>
      <c r="U276" s="28" t="str">
        <f t="shared" si="33"/>
        <v>2526</v>
      </c>
      <c r="V276" s="28" t="str">
        <f t="shared" si="34"/>
        <v/>
      </c>
      <c r="W276" s="34"/>
      <c r="X276" s="35"/>
      <c r="Y276" s="52"/>
      <c r="Z276" s="31"/>
      <c r="AA276" s="31"/>
      <c r="AB276" s="31"/>
      <c r="AC2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6" s="173"/>
      <c r="AE276" s="174"/>
      <c r="AF276" s="174"/>
      <c r="AG276" s="174"/>
      <c r="AH276" s="174"/>
      <c r="AI276" s="179" t="str">
        <f>TRIM(CLEAN(大表[[#This Row],[舉例：陳大文]]))&amp;大表[[#This Row],[例：108]]</f>
        <v/>
      </c>
    </row>
    <row r="277" spans="2:35" ht="16.2" x14ac:dyDescent="0.3"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93"/>
      <c r="M277" s="28">
        <v>261</v>
      </c>
      <c r="N277" s="28" t="str">
        <f>IF(大表[[#This Row],[有效 / 無效]]="有效",大表[[#This Row],[序]],"")</f>
        <v/>
      </c>
      <c r="O277" s="28" t="str">
        <f t="shared" si="28"/>
        <v>紀念品</v>
      </c>
      <c r="P277" s="84">
        <f t="shared" ca="1" si="29"/>
        <v>46322</v>
      </c>
      <c r="Q277" s="28">
        <f t="shared" si="30"/>
        <v>0</v>
      </c>
      <c r="R277" s="28">
        <f t="shared" si="31"/>
        <v>0</v>
      </c>
      <c r="S277" s="28">
        <f>IF(COUNTA(大表[[#This Row],[舉例：陳大文]:[例：108]])=2,COUNTIF(大表[名+時數],大表[[#This Row],[名+時數]]),0)</f>
        <v>0</v>
      </c>
      <c r="T277" s="28" t="str">
        <f t="shared" si="32"/>
        <v>Sxxx</v>
      </c>
      <c r="U277" s="28" t="str">
        <f t="shared" si="33"/>
        <v>2526</v>
      </c>
      <c r="V277" s="28" t="str">
        <f t="shared" si="34"/>
        <v/>
      </c>
      <c r="W277" s="34"/>
      <c r="X277" s="35"/>
      <c r="Y277" s="52"/>
      <c r="Z277" s="31"/>
      <c r="AA277" s="31"/>
      <c r="AB277" s="31"/>
      <c r="AC2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7" s="173"/>
      <c r="AE277" s="174"/>
      <c r="AF277" s="174"/>
      <c r="AG277" s="174"/>
      <c r="AH277" s="174"/>
      <c r="AI277" s="179" t="str">
        <f>TRIM(CLEAN(大表[[#This Row],[舉例：陳大文]]))&amp;大表[[#This Row],[例：108]]</f>
        <v/>
      </c>
    </row>
    <row r="278" spans="2:35" ht="16.2" x14ac:dyDescent="0.3"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93"/>
      <c r="M278" s="28">
        <v>262</v>
      </c>
      <c r="N278" s="28" t="str">
        <f>IF(大表[[#This Row],[有效 / 無效]]="有效",大表[[#This Row],[序]],"")</f>
        <v/>
      </c>
      <c r="O278" s="28" t="str">
        <f t="shared" si="28"/>
        <v>紀念品</v>
      </c>
      <c r="P278" s="84">
        <f t="shared" ca="1" si="29"/>
        <v>46322</v>
      </c>
      <c r="Q278" s="28">
        <f t="shared" si="30"/>
        <v>0</v>
      </c>
      <c r="R278" s="28">
        <f t="shared" si="31"/>
        <v>0</v>
      </c>
      <c r="S278" s="28">
        <f>IF(COUNTA(大表[[#This Row],[舉例：陳大文]:[例：108]])=2,COUNTIF(大表[名+時數],大表[[#This Row],[名+時數]]),0)</f>
        <v>0</v>
      </c>
      <c r="T278" s="28" t="str">
        <f t="shared" si="32"/>
        <v>Sxxx</v>
      </c>
      <c r="U278" s="28" t="str">
        <f t="shared" si="33"/>
        <v>2526</v>
      </c>
      <c r="V278" s="28" t="str">
        <f t="shared" si="34"/>
        <v/>
      </c>
      <c r="W278" s="34"/>
      <c r="X278" s="35"/>
      <c r="Y278" s="52"/>
      <c r="Z278" s="31"/>
      <c r="AA278" s="31"/>
      <c r="AB278" s="31"/>
      <c r="AC2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8" s="173"/>
      <c r="AE278" s="174"/>
      <c r="AF278" s="174"/>
      <c r="AG278" s="174"/>
      <c r="AH278" s="174"/>
      <c r="AI278" s="179" t="str">
        <f>TRIM(CLEAN(大表[[#This Row],[舉例：陳大文]]))&amp;大表[[#This Row],[例：108]]</f>
        <v/>
      </c>
    </row>
    <row r="279" spans="2:35" ht="16.2" x14ac:dyDescent="0.3"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93"/>
      <c r="M279" s="28">
        <v>263</v>
      </c>
      <c r="N279" s="28" t="str">
        <f>IF(大表[[#This Row],[有效 / 無效]]="有效",大表[[#This Row],[序]],"")</f>
        <v/>
      </c>
      <c r="O279" s="28" t="str">
        <f t="shared" si="28"/>
        <v>紀念品</v>
      </c>
      <c r="P279" s="84">
        <f t="shared" ca="1" si="29"/>
        <v>46322</v>
      </c>
      <c r="Q279" s="28">
        <f t="shared" si="30"/>
        <v>0</v>
      </c>
      <c r="R279" s="28">
        <f t="shared" si="31"/>
        <v>0</v>
      </c>
      <c r="S279" s="28">
        <f>IF(COUNTA(大表[[#This Row],[舉例：陳大文]:[例：108]])=2,COUNTIF(大表[名+時數],大表[[#This Row],[名+時數]]),0)</f>
        <v>0</v>
      </c>
      <c r="T279" s="28" t="str">
        <f t="shared" si="32"/>
        <v>Sxxx</v>
      </c>
      <c r="U279" s="28" t="str">
        <f t="shared" si="33"/>
        <v>2526</v>
      </c>
      <c r="V279" s="28" t="str">
        <f t="shared" si="34"/>
        <v/>
      </c>
      <c r="W279" s="34"/>
      <c r="X279" s="35"/>
      <c r="Y279" s="52"/>
      <c r="Z279" s="31"/>
      <c r="AA279" s="31"/>
      <c r="AB279" s="31"/>
      <c r="AC2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79" s="173"/>
      <c r="AE279" s="174"/>
      <c r="AF279" s="174"/>
      <c r="AG279" s="174"/>
      <c r="AH279" s="174"/>
      <c r="AI279" s="179" t="str">
        <f>TRIM(CLEAN(大表[[#This Row],[舉例：陳大文]]))&amp;大表[[#This Row],[例：108]]</f>
        <v/>
      </c>
    </row>
    <row r="280" spans="2:35" ht="16.2" x14ac:dyDescent="0.3"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93"/>
      <c r="M280" s="28">
        <v>264</v>
      </c>
      <c r="N280" s="28" t="str">
        <f>IF(大表[[#This Row],[有效 / 無效]]="有效",大表[[#This Row],[序]],"")</f>
        <v/>
      </c>
      <c r="O280" s="28" t="str">
        <f t="shared" si="28"/>
        <v>紀念品</v>
      </c>
      <c r="P280" s="84">
        <f t="shared" ca="1" si="29"/>
        <v>46322</v>
      </c>
      <c r="Q280" s="28">
        <f t="shared" si="30"/>
        <v>0</v>
      </c>
      <c r="R280" s="28">
        <f t="shared" si="31"/>
        <v>0</v>
      </c>
      <c r="S280" s="28">
        <f>IF(COUNTA(大表[[#This Row],[舉例：陳大文]:[例：108]])=2,COUNTIF(大表[名+時數],大表[[#This Row],[名+時數]]),0)</f>
        <v>0</v>
      </c>
      <c r="T280" s="28" t="str">
        <f t="shared" si="32"/>
        <v>Sxxx</v>
      </c>
      <c r="U280" s="28" t="str">
        <f t="shared" si="33"/>
        <v>2526</v>
      </c>
      <c r="V280" s="28" t="str">
        <f t="shared" si="34"/>
        <v/>
      </c>
      <c r="W280" s="34"/>
      <c r="X280" s="35"/>
      <c r="Y280" s="52"/>
      <c r="Z280" s="31"/>
      <c r="AA280" s="31"/>
      <c r="AB280" s="31"/>
      <c r="AC2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0" s="173"/>
      <c r="AE280" s="174"/>
      <c r="AF280" s="174"/>
      <c r="AG280" s="174"/>
      <c r="AH280" s="174"/>
      <c r="AI280" s="179" t="str">
        <f>TRIM(CLEAN(大表[[#This Row],[舉例：陳大文]]))&amp;大表[[#This Row],[例：108]]</f>
        <v/>
      </c>
    </row>
    <row r="281" spans="2:35" ht="16.2" x14ac:dyDescent="0.3"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93"/>
      <c r="M281" s="28">
        <v>265</v>
      </c>
      <c r="N281" s="28" t="str">
        <f>IF(大表[[#This Row],[有效 / 無效]]="有效",大表[[#This Row],[序]],"")</f>
        <v/>
      </c>
      <c r="O281" s="28" t="str">
        <f t="shared" si="28"/>
        <v>紀念品</v>
      </c>
      <c r="P281" s="84">
        <f t="shared" ca="1" si="29"/>
        <v>46322</v>
      </c>
      <c r="Q281" s="28">
        <f t="shared" si="30"/>
        <v>0</v>
      </c>
      <c r="R281" s="28">
        <f t="shared" si="31"/>
        <v>0</v>
      </c>
      <c r="S281" s="28">
        <f>IF(COUNTA(大表[[#This Row],[舉例：陳大文]:[例：108]])=2,COUNTIF(大表[名+時數],大表[[#This Row],[名+時數]]),0)</f>
        <v>0</v>
      </c>
      <c r="T281" s="28" t="str">
        <f t="shared" si="32"/>
        <v>Sxxx</v>
      </c>
      <c r="U281" s="28" t="str">
        <f t="shared" si="33"/>
        <v>2526</v>
      </c>
      <c r="V281" s="28" t="str">
        <f t="shared" si="34"/>
        <v/>
      </c>
      <c r="W281" s="34"/>
      <c r="X281" s="35"/>
      <c r="Y281" s="52"/>
      <c r="Z281" s="31"/>
      <c r="AA281" s="31"/>
      <c r="AB281" s="31"/>
      <c r="AC2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1" s="173"/>
      <c r="AE281" s="174"/>
      <c r="AF281" s="174"/>
      <c r="AG281" s="174"/>
      <c r="AH281" s="174"/>
      <c r="AI281" s="179" t="str">
        <f>TRIM(CLEAN(大表[[#This Row],[舉例：陳大文]]))&amp;大表[[#This Row],[例：108]]</f>
        <v/>
      </c>
    </row>
    <row r="282" spans="2:35" ht="16.2" x14ac:dyDescent="0.3"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93"/>
      <c r="M282" s="28">
        <v>266</v>
      </c>
      <c r="N282" s="28" t="str">
        <f>IF(大表[[#This Row],[有效 / 無效]]="有效",大表[[#This Row],[序]],"")</f>
        <v/>
      </c>
      <c r="O282" s="28" t="str">
        <f t="shared" si="28"/>
        <v>紀念品</v>
      </c>
      <c r="P282" s="84">
        <f t="shared" ca="1" si="29"/>
        <v>46322</v>
      </c>
      <c r="Q282" s="28">
        <f t="shared" si="30"/>
        <v>0</v>
      </c>
      <c r="R282" s="28">
        <f t="shared" si="31"/>
        <v>0</v>
      </c>
      <c r="S282" s="28">
        <f>IF(COUNTA(大表[[#This Row],[舉例：陳大文]:[例：108]])=2,COUNTIF(大表[名+時數],大表[[#This Row],[名+時數]]),0)</f>
        <v>0</v>
      </c>
      <c r="T282" s="28" t="str">
        <f t="shared" si="32"/>
        <v>Sxxx</v>
      </c>
      <c r="U282" s="28" t="str">
        <f t="shared" si="33"/>
        <v>2526</v>
      </c>
      <c r="V282" s="28" t="str">
        <f t="shared" si="34"/>
        <v/>
      </c>
      <c r="W282" s="34"/>
      <c r="X282" s="35"/>
      <c r="Y282" s="52"/>
      <c r="Z282" s="31"/>
      <c r="AA282" s="31"/>
      <c r="AB282" s="31"/>
      <c r="AC2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2" s="173"/>
      <c r="AE282" s="174"/>
      <c r="AF282" s="174"/>
      <c r="AG282" s="174"/>
      <c r="AH282" s="174"/>
      <c r="AI282" s="179" t="str">
        <f>TRIM(CLEAN(大表[[#This Row],[舉例：陳大文]]))&amp;大表[[#This Row],[例：108]]</f>
        <v/>
      </c>
    </row>
    <row r="283" spans="2:35" ht="16.2" x14ac:dyDescent="0.3"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93"/>
      <c r="M283" s="28">
        <v>267</v>
      </c>
      <c r="N283" s="28" t="str">
        <f>IF(大表[[#This Row],[有效 / 無效]]="有效",大表[[#This Row],[序]],"")</f>
        <v/>
      </c>
      <c r="O283" s="28" t="str">
        <f t="shared" si="28"/>
        <v>紀念品</v>
      </c>
      <c r="P283" s="84">
        <f t="shared" ca="1" si="29"/>
        <v>46322</v>
      </c>
      <c r="Q283" s="28">
        <f t="shared" si="30"/>
        <v>0</v>
      </c>
      <c r="R283" s="28">
        <f t="shared" si="31"/>
        <v>0</v>
      </c>
      <c r="S283" s="28">
        <f>IF(COUNTA(大表[[#This Row],[舉例：陳大文]:[例：108]])=2,COUNTIF(大表[名+時數],大表[[#This Row],[名+時數]]),0)</f>
        <v>0</v>
      </c>
      <c r="T283" s="28" t="str">
        <f t="shared" si="32"/>
        <v>Sxxx</v>
      </c>
      <c r="U283" s="28" t="str">
        <f t="shared" si="33"/>
        <v>2526</v>
      </c>
      <c r="V283" s="28" t="str">
        <f t="shared" si="34"/>
        <v/>
      </c>
      <c r="W283" s="34"/>
      <c r="X283" s="35"/>
      <c r="Y283" s="52"/>
      <c r="Z283" s="31"/>
      <c r="AA283" s="31"/>
      <c r="AB283" s="31"/>
      <c r="AC2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3" s="173"/>
      <c r="AE283" s="174"/>
      <c r="AF283" s="174"/>
      <c r="AG283" s="174"/>
      <c r="AH283" s="174"/>
      <c r="AI283" s="179" t="str">
        <f>TRIM(CLEAN(大表[[#This Row],[舉例：陳大文]]))&amp;大表[[#This Row],[例：108]]</f>
        <v/>
      </c>
    </row>
    <row r="284" spans="2:35" ht="16.2" x14ac:dyDescent="0.3"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93"/>
      <c r="M284" s="28">
        <v>268</v>
      </c>
      <c r="N284" s="28" t="str">
        <f>IF(大表[[#This Row],[有效 / 無效]]="有效",大表[[#This Row],[序]],"")</f>
        <v/>
      </c>
      <c r="O284" s="28" t="str">
        <f t="shared" si="28"/>
        <v>紀念品</v>
      </c>
      <c r="P284" s="84">
        <f t="shared" ca="1" si="29"/>
        <v>46322</v>
      </c>
      <c r="Q284" s="28">
        <f t="shared" si="30"/>
        <v>0</v>
      </c>
      <c r="R284" s="28">
        <f t="shared" si="31"/>
        <v>0</v>
      </c>
      <c r="S284" s="28">
        <f>IF(COUNTA(大表[[#This Row],[舉例：陳大文]:[例：108]])=2,COUNTIF(大表[名+時數],大表[[#This Row],[名+時數]]),0)</f>
        <v>0</v>
      </c>
      <c r="T284" s="28" t="str">
        <f t="shared" si="32"/>
        <v>Sxxx</v>
      </c>
      <c r="U284" s="28" t="str">
        <f t="shared" si="33"/>
        <v>2526</v>
      </c>
      <c r="V284" s="28" t="str">
        <f t="shared" si="34"/>
        <v/>
      </c>
      <c r="W284" s="34"/>
      <c r="X284" s="35"/>
      <c r="Y284" s="52"/>
      <c r="Z284" s="31"/>
      <c r="AA284" s="31"/>
      <c r="AB284" s="31"/>
      <c r="AC2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4" s="173"/>
      <c r="AE284" s="174"/>
      <c r="AF284" s="174"/>
      <c r="AG284" s="174"/>
      <c r="AH284" s="174"/>
      <c r="AI284" s="179" t="str">
        <f>TRIM(CLEAN(大表[[#This Row],[舉例：陳大文]]))&amp;大表[[#This Row],[例：108]]</f>
        <v/>
      </c>
    </row>
    <row r="285" spans="2:35" ht="16.2" x14ac:dyDescent="0.3"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93"/>
      <c r="M285" s="28">
        <v>269</v>
      </c>
      <c r="N285" s="28" t="str">
        <f>IF(大表[[#This Row],[有效 / 無效]]="有效",大表[[#This Row],[序]],"")</f>
        <v/>
      </c>
      <c r="O285" s="28" t="str">
        <f t="shared" si="28"/>
        <v>紀念品</v>
      </c>
      <c r="P285" s="84">
        <f t="shared" ca="1" si="29"/>
        <v>46322</v>
      </c>
      <c r="Q285" s="28">
        <f t="shared" si="30"/>
        <v>0</v>
      </c>
      <c r="R285" s="28">
        <f t="shared" si="31"/>
        <v>0</v>
      </c>
      <c r="S285" s="28">
        <f>IF(COUNTA(大表[[#This Row],[舉例：陳大文]:[例：108]])=2,COUNTIF(大表[名+時數],大表[[#This Row],[名+時數]]),0)</f>
        <v>0</v>
      </c>
      <c r="T285" s="28" t="str">
        <f t="shared" si="32"/>
        <v>Sxxx</v>
      </c>
      <c r="U285" s="28" t="str">
        <f t="shared" si="33"/>
        <v>2526</v>
      </c>
      <c r="V285" s="28" t="str">
        <f t="shared" si="34"/>
        <v/>
      </c>
      <c r="W285" s="34"/>
      <c r="X285" s="35"/>
      <c r="Y285" s="52"/>
      <c r="Z285" s="31"/>
      <c r="AA285" s="31"/>
      <c r="AB285" s="31"/>
      <c r="AC2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5" s="173"/>
      <c r="AE285" s="174"/>
      <c r="AF285" s="174"/>
      <c r="AG285" s="174"/>
      <c r="AH285" s="174"/>
      <c r="AI285" s="179" t="str">
        <f>TRIM(CLEAN(大表[[#This Row],[舉例：陳大文]]))&amp;大表[[#This Row],[例：108]]</f>
        <v/>
      </c>
    </row>
    <row r="286" spans="2:35" ht="16.2" x14ac:dyDescent="0.3"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93"/>
      <c r="M286" s="28">
        <v>270</v>
      </c>
      <c r="N286" s="28" t="str">
        <f>IF(大表[[#This Row],[有效 / 無效]]="有效",大表[[#This Row],[序]],"")</f>
        <v/>
      </c>
      <c r="O286" s="28" t="str">
        <f t="shared" si="28"/>
        <v>紀念品</v>
      </c>
      <c r="P286" s="84">
        <f t="shared" ca="1" si="29"/>
        <v>46322</v>
      </c>
      <c r="Q286" s="28">
        <f t="shared" si="30"/>
        <v>0</v>
      </c>
      <c r="R286" s="28">
        <f t="shared" si="31"/>
        <v>0</v>
      </c>
      <c r="S286" s="28">
        <f>IF(COUNTA(大表[[#This Row],[舉例：陳大文]:[例：108]])=2,COUNTIF(大表[名+時數],大表[[#This Row],[名+時數]]),0)</f>
        <v>0</v>
      </c>
      <c r="T286" s="28" t="str">
        <f t="shared" si="32"/>
        <v>Sxxx</v>
      </c>
      <c r="U286" s="28" t="str">
        <f t="shared" si="33"/>
        <v>2526</v>
      </c>
      <c r="V286" s="28" t="str">
        <f t="shared" si="34"/>
        <v/>
      </c>
      <c r="W286" s="34"/>
      <c r="X286" s="35"/>
      <c r="Y286" s="52"/>
      <c r="Z286" s="31"/>
      <c r="AA286" s="31"/>
      <c r="AB286" s="31"/>
      <c r="AC2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6" s="173"/>
      <c r="AE286" s="174"/>
      <c r="AF286" s="174"/>
      <c r="AG286" s="174"/>
      <c r="AH286" s="174"/>
      <c r="AI286" s="179" t="str">
        <f>TRIM(CLEAN(大表[[#This Row],[舉例：陳大文]]))&amp;大表[[#This Row],[例：108]]</f>
        <v/>
      </c>
    </row>
    <row r="287" spans="2:35" ht="16.2" x14ac:dyDescent="0.3"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93"/>
      <c r="M287" s="28">
        <v>271</v>
      </c>
      <c r="N287" s="28" t="str">
        <f>IF(大表[[#This Row],[有效 / 無效]]="有效",大表[[#This Row],[序]],"")</f>
        <v/>
      </c>
      <c r="O287" s="28" t="str">
        <f t="shared" si="28"/>
        <v>紀念品</v>
      </c>
      <c r="P287" s="84">
        <f t="shared" ca="1" si="29"/>
        <v>46322</v>
      </c>
      <c r="Q287" s="28">
        <f t="shared" si="30"/>
        <v>0</v>
      </c>
      <c r="R287" s="28">
        <f t="shared" si="31"/>
        <v>0</v>
      </c>
      <c r="S287" s="28">
        <f>IF(COUNTA(大表[[#This Row],[舉例：陳大文]:[例：108]])=2,COUNTIF(大表[名+時數],大表[[#This Row],[名+時數]]),0)</f>
        <v>0</v>
      </c>
      <c r="T287" s="28" t="str">
        <f t="shared" si="32"/>
        <v>Sxxx</v>
      </c>
      <c r="U287" s="28" t="str">
        <f t="shared" si="33"/>
        <v>2526</v>
      </c>
      <c r="V287" s="28" t="str">
        <f t="shared" si="34"/>
        <v/>
      </c>
      <c r="W287" s="34"/>
      <c r="X287" s="35"/>
      <c r="Y287" s="52"/>
      <c r="Z287" s="31"/>
      <c r="AA287" s="31"/>
      <c r="AB287" s="31"/>
      <c r="AC2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7" s="173"/>
      <c r="AE287" s="174"/>
      <c r="AF287" s="174"/>
      <c r="AG287" s="174"/>
      <c r="AH287" s="174"/>
      <c r="AI287" s="179" t="str">
        <f>TRIM(CLEAN(大表[[#This Row],[舉例：陳大文]]))&amp;大表[[#This Row],[例：108]]</f>
        <v/>
      </c>
    </row>
    <row r="288" spans="2:35" ht="16.2" x14ac:dyDescent="0.3"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93"/>
      <c r="M288" s="28">
        <v>272</v>
      </c>
      <c r="N288" s="28" t="str">
        <f>IF(大表[[#This Row],[有效 / 無效]]="有效",大表[[#This Row],[序]],"")</f>
        <v/>
      </c>
      <c r="O288" s="28" t="str">
        <f t="shared" si="28"/>
        <v>紀念品</v>
      </c>
      <c r="P288" s="84">
        <f t="shared" ca="1" si="29"/>
        <v>46322</v>
      </c>
      <c r="Q288" s="28">
        <f t="shared" si="30"/>
        <v>0</v>
      </c>
      <c r="R288" s="28">
        <f t="shared" si="31"/>
        <v>0</v>
      </c>
      <c r="S288" s="28">
        <f>IF(COUNTA(大表[[#This Row],[舉例：陳大文]:[例：108]])=2,COUNTIF(大表[名+時數],大表[[#This Row],[名+時數]]),0)</f>
        <v>0</v>
      </c>
      <c r="T288" s="28" t="str">
        <f t="shared" si="32"/>
        <v>Sxxx</v>
      </c>
      <c r="U288" s="28" t="str">
        <f t="shared" si="33"/>
        <v>2526</v>
      </c>
      <c r="V288" s="28" t="str">
        <f t="shared" si="34"/>
        <v/>
      </c>
      <c r="W288" s="34"/>
      <c r="X288" s="35"/>
      <c r="Y288" s="52"/>
      <c r="Z288" s="31"/>
      <c r="AA288" s="31"/>
      <c r="AB288" s="31"/>
      <c r="AC2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8" s="173"/>
      <c r="AE288" s="174"/>
      <c r="AF288" s="174"/>
      <c r="AG288" s="174"/>
      <c r="AH288" s="174"/>
      <c r="AI288" s="179" t="str">
        <f>TRIM(CLEAN(大表[[#This Row],[舉例：陳大文]]))&amp;大表[[#This Row],[例：108]]</f>
        <v/>
      </c>
    </row>
    <row r="289" spans="2:35" ht="16.2" x14ac:dyDescent="0.3"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93"/>
      <c r="M289" s="28">
        <v>273</v>
      </c>
      <c r="N289" s="28" t="str">
        <f>IF(大表[[#This Row],[有效 / 無效]]="有效",大表[[#This Row],[序]],"")</f>
        <v/>
      </c>
      <c r="O289" s="28" t="str">
        <f t="shared" si="28"/>
        <v>紀念品</v>
      </c>
      <c r="P289" s="84">
        <f t="shared" ca="1" si="29"/>
        <v>46322</v>
      </c>
      <c r="Q289" s="28">
        <f t="shared" si="30"/>
        <v>0</v>
      </c>
      <c r="R289" s="28">
        <f t="shared" si="31"/>
        <v>0</v>
      </c>
      <c r="S289" s="28">
        <f>IF(COUNTA(大表[[#This Row],[舉例：陳大文]:[例：108]])=2,COUNTIF(大表[名+時數],大表[[#This Row],[名+時數]]),0)</f>
        <v>0</v>
      </c>
      <c r="T289" s="28" t="str">
        <f t="shared" si="32"/>
        <v>Sxxx</v>
      </c>
      <c r="U289" s="28" t="str">
        <f t="shared" si="33"/>
        <v>2526</v>
      </c>
      <c r="V289" s="28" t="str">
        <f t="shared" si="34"/>
        <v/>
      </c>
      <c r="W289" s="34"/>
      <c r="X289" s="35"/>
      <c r="Y289" s="52"/>
      <c r="Z289" s="31"/>
      <c r="AA289" s="31"/>
      <c r="AB289" s="31"/>
      <c r="AC2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89" s="173"/>
      <c r="AE289" s="174"/>
      <c r="AF289" s="174"/>
      <c r="AG289" s="174"/>
      <c r="AH289" s="174"/>
      <c r="AI289" s="179" t="str">
        <f>TRIM(CLEAN(大表[[#This Row],[舉例：陳大文]]))&amp;大表[[#This Row],[例：108]]</f>
        <v/>
      </c>
    </row>
    <row r="290" spans="2:35" ht="16.2" x14ac:dyDescent="0.3"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93"/>
      <c r="M290" s="28">
        <v>274</v>
      </c>
      <c r="N290" s="28" t="str">
        <f>IF(大表[[#This Row],[有效 / 無效]]="有效",大表[[#This Row],[序]],"")</f>
        <v/>
      </c>
      <c r="O290" s="28" t="str">
        <f t="shared" si="28"/>
        <v>紀念品</v>
      </c>
      <c r="P290" s="84">
        <f t="shared" ca="1" si="29"/>
        <v>46322</v>
      </c>
      <c r="Q290" s="28">
        <f t="shared" si="30"/>
        <v>0</v>
      </c>
      <c r="R290" s="28">
        <f t="shared" si="31"/>
        <v>0</v>
      </c>
      <c r="S290" s="28">
        <f>IF(COUNTA(大表[[#This Row],[舉例：陳大文]:[例：108]])=2,COUNTIF(大表[名+時數],大表[[#This Row],[名+時數]]),0)</f>
        <v>0</v>
      </c>
      <c r="T290" s="28" t="str">
        <f t="shared" si="32"/>
        <v>Sxxx</v>
      </c>
      <c r="U290" s="28" t="str">
        <f t="shared" si="33"/>
        <v>2526</v>
      </c>
      <c r="V290" s="28" t="str">
        <f t="shared" si="34"/>
        <v/>
      </c>
      <c r="W290" s="34"/>
      <c r="X290" s="35"/>
      <c r="Y290" s="52"/>
      <c r="Z290" s="31"/>
      <c r="AA290" s="31"/>
      <c r="AB290" s="31"/>
      <c r="AC2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0" s="173"/>
      <c r="AE290" s="174"/>
      <c r="AF290" s="174"/>
      <c r="AG290" s="174"/>
      <c r="AH290" s="174"/>
      <c r="AI290" s="179" t="str">
        <f>TRIM(CLEAN(大表[[#This Row],[舉例：陳大文]]))&amp;大表[[#This Row],[例：108]]</f>
        <v/>
      </c>
    </row>
    <row r="291" spans="2:35" ht="16.2" x14ac:dyDescent="0.3"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93"/>
      <c r="M291" s="28">
        <v>275</v>
      </c>
      <c r="N291" s="28" t="str">
        <f>IF(大表[[#This Row],[有效 / 無效]]="有效",大表[[#This Row],[序]],"")</f>
        <v/>
      </c>
      <c r="O291" s="28" t="str">
        <f t="shared" si="28"/>
        <v>紀念品</v>
      </c>
      <c r="P291" s="84">
        <f t="shared" ca="1" si="29"/>
        <v>46322</v>
      </c>
      <c r="Q291" s="28">
        <f t="shared" si="30"/>
        <v>0</v>
      </c>
      <c r="R291" s="28">
        <f t="shared" si="31"/>
        <v>0</v>
      </c>
      <c r="S291" s="28">
        <f>IF(COUNTA(大表[[#This Row],[舉例：陳大文]:[例：108]])=2,COUNTIF(大表[名+時數],大表[[#This Row],[名+時數]]),0)</f>
        <v>0</v>
      </c>
      <c r="T291" s="28" t="str">
        <f t="shared" si="32"/>
        <v>Sxxx</v>
      </c>
      <c r="U291" s="28" t="str">
        <f t="shared" si="33"/>
        <v>2526</v>
      </c>
      <c r="V291" s="28" t="str">
        <f t="shared" si="34"/>
        <v/>
      </c>
      <c r="W291" s="34"/>
      <c r="X291" s="35"/>
      <c r="Y291" s="52"/>
      <c r="Z291" s="31"/>
      <c r="AA291" s="31"/>
      <c r="AB291" s="31"/>
      <c r="AC2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1" s="173"/>
      <c r="AE291" s="174"/>
      <c r="AF291" s="174"/>
      <c r="AG291" s="174"/>
      <c r="AH291" s="174"/>
      <c r="AI291" s="179" t="str">
        <f>TRIM(CLEAN(大表[[#This Row],[舉例：陳大文]]))&amp;大表[[#This Row],[例：108]]</f>
        <v/>
      </c>
    </row>
    <row r="292" spans="2:35" ht="16.2" x14ac:dyDescent="0.3"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93"/>
      <c r="M292" s="28">
        <v>276</v>
      </c>
      <c r="N292" s="28" t="str">
        <f>IF(大表[[#This Row],[有效 / 無效]]="有效",大表[[#This Row],[序]],"")</f>
        <v/>
      </c>
      <c r="O292" s="28" t="str">
        <f t="shared" si="28"/>
        <v>紀念品</v>
      </c>
      <c r="P292" s="84">
        <f t="shared" ca="1" si="29"/>
        <v>46322</v>
      </c>
      <c r="Q292" s="28">
        <f t="shared" si="30"/>
        <v>0</v>
      </c>
      <c r="R292" s="28">
        <f t="shared" si="31"/>
        <v>0</v>
      </c>
      <c r="S292" s="28">
        <f>IF(COUNTA(大表[[#This Row],[舉例：陳大文]:[例：108]])=2,COUNTIF(大表[名+時數],大表[[#This Row],[名+時數]]),0)</f>
        <v>0</v>
      </c>
      <c r="T292" s="28" t="str">
        <f t="shared" si="32"/>
        <v>Sxxx</v>
      </c>
      <c r="U292" s="28" t="str">
        <f t="shared" si="33"/>
        <v>2526</v>
      </c>
      <c r="V292" s="28" t="str">
        <f t="shared" si="34"/>
        <v/>
      </c>
      <c r="W292" s="34"/>
      <c r="X292" s="35"/>
      <c r="Y292" s="52"/>
      <c r="Z292" s="31"/>
      <c r="AA292" s="31"/>
      <c r="AB292" s="31"/>
      <c r="AC2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2" s="173"/>
      <c r="AE292" s="174"/>
      <c r="AF292" s="174"/>
      <c r="AG292" s="174"/>
      <c r="AH292" s="174"/>
      <c r="AI292" s="179" t="str">
        <f>TRIM(CLEAN(大表[[#This Row],[舉例：陳大文]]))&amp;大表[[#This Row],[例：108]]</f>
        <v/>
      </c>
    </row>
    <row r="293" spans="2:35" ht="16.2" x14ac:dyDescent="0.3"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93"/>
      <c r="M293" s="28">
        <v>277</v>
      </c>
      <c r="N293" s="28" t="str">
        <f>IF(大表[[#This Row],[有效 / 無效]]="有效",大表[[#This Row],[序]],"")</f>
        <v/>
      </c>
      <c r="O293" s="28" t="str">
        <f t="shared" si="28"/>
        <v>紀念品</v>
      </c>
      <c r="P293" s="84">
        <f t="shared" ca="1" si="29"/>
        <v>46322</v>
      </c>
      <c r="Q293" s="28">
        <f t="shared" si="30"/>
        <v>0</v>
      </c>
      <c r="R293" s="28">
        <f t="shared" si="31"/>
        <v>0</v>
      </c>
      <c r="S293" s="28">
        <f>IF(COUNTA(大表[[#This Row],[舉例：陳大文]:[例：108]])=2,COUNTIF(大表[名+時數],大表[[#This Row],[名+時數]]),0)</f>
        <v>0</v>
      </c>
      <c r="T293" s="28" t="str">
        <f t="shared" si="32"/>
        <v>Sxxx</v>
      </c>
      <c r="U293" s="28" t="str">
        <f t="shared" si="33"/>
        <v>2526</v>
      </c>
      <c r="V293" s="28" t="str">
        <f t="shared" si="34"/>
        <v/>
      </c>
      <c r="W293" s="34"/>
      <c r="X293" s="35"/>
      <c r="Y293" s="52"/>
      <c r="Z293" s="31"/>
      <c r="AA293" s="31"/>
      <c r="AB293" s="31"/>
      <c r="AC2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3" s="173"/>
      <c r="AE293" s="174"/>
      <c r="AF293" s="174"/>
      <c r="AG293" s="174"/>
      <c r="AH293" s="174"/>
      <c r="AI293" s="179" t="str">
        <f>TRIM(CLEAN(大表[[#This Row],[舉例：陳大文]]))&amp;大表[[#This Row],[例：108]]</f>
        <v/>
      </c>
    </row>
    <row r="294" spans="2:35" ht="16.2" x14ac:dyDescent="0.3"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93"/>
      <c r="M294" s="28">
        <v>278</v>
      </c>
      <c r="N294" s="28" t="str">
        <f>IF(大表[[#This Row],[有效 / 無效]]="有效",大表[[#This Row],[序]],"")</f>
        <v/>
      </c>
      <c r="O294" s="28" t="str">
        <f t="shared" si="28"/>
        <v>紀念品</v>
      </c>
      <c r="P294" s="84">
        <f t="shared" ca="1" si="29"/>
        <v>46322</v>
      </c>
      <c r="Q294" s="28">
        <f t="shared" si="30"/>
        <v>0</v>
      </c>
      <c r="R294" s="28">
        <f t="shared" si="31"/>
        <v>0</v>
      </c>
      <c r="S294" s="28">
        <f>IF(COUNTA(大表[[#This Row],[舉例：陳大文]:[例：108]])=2,COUNTIF(大表[名+時數],大表[[#This Row],[名+時數]]),0)</f>
        <v>0</v>
      </c>
      <c r="T294" s="28" t="str">
        <f t="shared" si="32"/>
        <v>Sxxx</v>
      </c>
      <c r="U294" s="28" t="str">
        <f t="shared" si="33"/>
        <v>2526</v>
      </c>
      <c r="V294" s="28" t="str">
        <f t="shared" si="34"/>
        <v/>
      </c>
      <c r="W294" s="34"/>
      <c r="X294" s="35"/>
      <c r="Y294" s="52"/>
      <c r="Z294" s="31"/>
      <c r="AA294" s="31"/>
      <c r="AB294" s="31"/>
      <c r="AC2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4" s="173"/>
      <c r="AE294" s="174"/>
      <c r="AF294" s="174"/>
      <c r="AG294" s="174"/>
      <c r="AH294" s="174"/>
      <c r="AI294" s="179" t="str">
        <f>TRIM(CLEAN(大表[[#This Row],[舉例：陳大文]]))&amp;大表[[#This Row],[例：108]]</f>
        <v/>
      </c>
    </row>
    <row r="295" spans="2:35" ht="16.2" x14ac:dyDescent="0.3"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93"/>
      <c r="M295" s="28">
        <v>279</v>
      </c>
      <c r="N295" s="28" t="str">
        <f>IF(大表[[#This Row],[有效 / 無效]]="有效",大表[[#This Row],[序]],"")</f>
        <v/>
      </c>
      <c r="O295" s="28" t="str">
        <f t="shared" si="28"/>
        <v>紀念品</v>
      </c>
      <c r="P295" s="84">
        <f t="shared" ca="1" si="29"/>
        <v>46322</v>
      </c>
      <c r="Q295" s="28">
        <f t="shared" si="30"/>
        <v>0</v>
      </c>
      <c r="R295" s="28">
        <f t="shared" si="31"/>
        <v>0</v>
      </c>
      <c r="S295" s="28">
        <f>IF(COUNTA(大表[[#This Row],[舉例：陳大文]:[例：108]])=2,COUNTIF(大表[名+時數],大表[[#This Row],[名+時數]]),0)</f>
        <v>0</v>
      </c>
      <c r="T295" s="28" t="str">
        <f t="shared" si="32"/>
        <v>Sxxx</v>
      </c>
      <c r="U295" s="28" t="str">
        <f t="shared" si="33"/>
        <v>2526</v>
      </c>
      <c r="V295" s="28" t="str">
        <f t="shared" si="34"/>
        <v/>
      </c>
      <c r="W295" s="34"/>
      <c r="X295" s="35"/>
      <c r="Y295" s="52"/>
      <c r="Z295" s="31"/>
      <c r="AA295" s="31"/>
      <c r="AB295" s="31"/>
      <c r="AC2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5" s="173"/>
      <c r="AE295" s="174"/>
      <c r="AF295" s="174"/>
      <c r="AG295" s="174"/>
      <c r="AH295" s="174"/>
      <c r="AI295" s="179" t="str">
        <f>TRIM(CLEAN(大表[[#This Row],[舉例：陳大文]]))&amp;大表[[#This Row],[例：108]]</f>
        <v/>
      </c>
    </row>
    <row r="296" spans="2:35" ht="16.2" x14ac:dyDescent="0.3"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93"/>
      <c r="M296" s="28">
        <v>280</v>
      </c>
      <c r="N296" s="28" t="str">
        <f>IF(大表[[#This Row],[有效 / 無效]]="有效",大表[[#This Row],[序]],"")</f>
        <v/>
      </c>
      <c r="O296" s="28" t="str">
        <f t="shared" si="28"/>
        <v>紀念品</v>
      </c>
      <c r="P296" s="84">
        <f t="shared" ca="1" si="29"/>
        <v>46322</v>
      </c>
      <c r="Q296" s="28">
        <f t="shared" si="30"/>
        <v>0</v>
      </c>
      <c r="R296" s="28">
        <f t="shared" si="31"/>
        <v>0</v>
      </c>
      <c r="S296" s="28">
        <f>IF(COUNTA(大表[[#This Row],[舉例：陳大文]:[例：108]])=2,COUNTIF(大表[名+時數],大表[[#This Row],[名+時數]]),0)</f>
        <v>0</v>
      </c>
      <c r="T296" s="28" t="str">
        <f t="shared" si="32"/>
        <v>Sxxx</v>
      </c>
      <c r="U296" s="28" t="str">
        <f t="shared" si="33"/>
        <v>2526</v>
      </c>
      <c r="V296" s="28" t="str">
        <f t="shared" si="34"/>
        <v/>
      </c>
      <c r="W296" s="34"/>
      <c r="X296" s="35"/>
      <c r="Y296" s="52"/>
      <c r="Z296" s="31"/>
      <c r="AA296" s="31"/>
      <c r="AB296" s="31"/>
      <c r="AC2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6" s="173"/>
      <c r="AE296" s="174"/>
      <c r="AF296" s="174"/>
      <c r="AG296" s="174"/>
      <c r="AH296" s="174"/>
      <c r="AI296" s="179" t="str">
        <f>TRIM(CLEAN(大表[[#This Row],[舉例：陳大文]]))&amp;大表[[#This Row],[例：108]]</f>
        <v/>
      </c>
    </row>
    <row r="297" spans="2:35" ht="16.2" x14ac:dyDescent="0.3"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93"/>
      <c r="M297" s="28">
        <v>281</v>
      </c>
      <c r="N297" s="28" t="str">
        <f>IF(大表[[#This Row],[有效 / 無效]]="有效",大表[[#This Row],[序]],"")</f>
        <v/>
      </c>
      <c r="O297" s="28" t="str">
        <f t="shared" si="28"/>
        <v>紀念品</v>
      </c>
      <c r="P297" s="84">
        <f t="shared" ca="1" si="29"/>
        <v>46322</v>
      </c>
      <c r="Q297" s="28">
        <f t="shared" si="30"/>
        <v>0</v>
      </c>
      <c r="R297" s="28">
        <f t="shared" si="31"/>
        <v>0</v>
      </c>
      <c r="S297" s="28">
        <f>IF(COUNTA(大表[[#This Row],[舉例：陳大文]:[例：108]])=2,COUNTIF(大表[名+時數],大表[[#This Row],[名+時數]]),0)</f>
        <v>0</v>
      </c>
      <c r="T297" s="28" t="str">
        <f t="shared" si="32"/>
        <v>Sxxx</v>
      </c>
      <c r="U297" s="28" t="str">
        <f t="shared" si="33"/>
        <v>2526</v>
      </c>
      <c r="V297" s="28" t="str">
        <f t="shared" si="34"/>
        <v/>
      </c>
      <c r="W297" s="34"/>
      <c r="X297" s="35"/>
      <c r="Y297" s="52"/>
      <c r="Z297" s="31"/>
      <c r="AA297" s="31"/>
      <c r="AB297" s="31"/>
      <c r="AC2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7" s="173"/>
      <c r="AE297" s="174"/>
      <c r="AF297" s="174"/>
      <c r="AG297" s="174"/>
      <c r="AH297" s="174"/>
      <c r="AI297" s="179" t="str">
        <f>TRIM(CLEAN(大表[[#This Row],[舉例：陳大文]]))&amp;大表[[#This Row],[例：108]]</f>
        <v/>
      </c>
    </row>
    <row r="298" spans="2:35" ht="16.2" x14ac:dyDescent="0.3"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93"/>
      <c r="M298" s="28">
        <v>282</v>
      </c>
      <c r="N298" s="28" t="str">
        <f>IF(大表[[#This Row],[有效 / 無效]]="有效",大表[[#This Row],[序]],"")</f>
        <v/>
      </c>
      <c r="O298" s="28" t="str">
        <f t="shared" si="28"/>
        <v>紀念品</v>
      </c>
      <c r="P298" s="84">
        <f t="shared" ca="1" si="29"/>
        <v>46322</v>
      </c>
      <c r="Q298" s="28">
        <f t="shared" si="30"/>
        <v>0</v>
      </c>
      <c r="R298" s="28">
        <f t="shared" si="31"/>
        <v>0</v>
      </c>
      <c r="S298" s="28">
        <f>IF(COUNTA(大表[[#This Row],[舉例：陳大文]:[例：108]])=2,COUNTIF(大表[名+時數],大表[[#This Row],[名+時數]]),0)</f>
        <v>0</v>
      </c>
      <c r="T298" s="28" t="str">
        <f t="shared" si="32"/>
        <v>Sxxx</v>
      </c>
      <c r="U298" s="28" t="str">
        <f t="shared" si="33"/>
        <v>2526</v>
      </c>
      <c r="V298" s="28" t="str">
        <f t="shared" si="34"/>
        <v/>
      </c>
      <c r="W298" s="34"/>
      <c r="X298" s="35"/>
      <c r="Y298" s="52"/>
      <c r="Z298" s="31"/>
      <c r="AA298" s="31"/>
      <c r="AB298" s="31"/>
      <c r="AC2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8" s="173"/>
      <c r="AE298" s="174"/>
      <c r="AF298" s="174"/>
      <c r="AG298" s="174"/>
      <c r="AH298" s="174"/>
      <c r="AI298" s="179" t="str">
        <f>TRIM(CLEAN(大表[[#This Row],[舉例：陳大文]]))&amp;大表[[#This Row],[例：108]]</f>
        <v/>
      </c>
    </row>
    <row r="299" spans="2:35" ht="16.2" x14ac:dyDescent="0.3"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93"/>
      <c r="M299" s="28">
        <v>283</v>
      </c>
      <c r="N299" s="28" t="str">
        <f>IF(大表[[#This Row],[有效 / 無效]]="有效",大表[[#This Row],[序]],"")</f>
        <v/>
      </c>
      <c r="O299" s="28" t="str">
        <f t="shared" si="28"/>
        <v>紀念品</v>
      </c>
      <c r="P299" s="84">
        <f t="shared" ca="1" si="29"/>
        <v>46322</v>
      </c>
      <c r="Q299" s="28">
        <f t="shared" si="30"/>
        <v>0</v>
      </c>
      <c r="R299" s="28">
        <f t="shared" si="31"/>
        <v>0</v>
      </c>
      <c r="S299" s="28">
        <f>IF(COUNTA(大表[[#This Row],[舉例：陳大文]:[例：108]])=2,COUNTIF(大表[名+時數],大表[[#This Row],[名+時數]]),0)</f>
        <v>0</v>
      </c>
      <c r="T299" s="28" t="str">
        <f t="shared" si="32"/>
        <v>Sxxx</v>
      </c>
      <c r="U299" s="28" t="str">
        <f t="shared" si="33"/>
        <v>2526</v>
      </c>
      <c r="V299" s="28" t="str">
        <f t="shared" si="34"/>
        <v/>
      </c>
      <c r="W299" s="34"/>
      <c r="X299" s="35"/>
      <c r="Y299" s="52"/>
      <c r="Z299" s="31"/>
      <c r="AA299" s="31"/>
      <c r="AB299" s="31"/>
      <c r="AC2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299" s="173"/>
      <c r="AE299" s="174"/>
      <c r="AF299" s="174"/>
      <c r="AG299" s="174"/>
      <c r="AH299" s="174"/>
      <c r="AI299" s="179" t="str">
        <f>TRIM(CLEAN(大表[[#This Row],[舉例：陳大文]]))&amp;大表[[#This Row],[例：108]]</f>
        <v/>
      </c>
    </row>
    <row r="300" spans="2:35" ht="16.2" x14ac:dyDescent="0.3"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93"/>
      <c r="M300" s="28">
        <v>284</v>
      </c>
      <c r="N300" s="28" t="str">
        <f>IF(大表[[#This Row],[有效 / 無效]]="有效",大表[[#This Row],[序]],"")</f>
        <v/>
      </c>
      <c r="O300" s="28" t="str">
        <f t="shared" si="28"/>
        <v>紀念品</v>
      </c>
      <c r="P300" s="84">
        <f t="shared" ca="1" si="29"/>
        <v>46322</v>
      </c>
      <c r="Q300" s="28">
        <f t="shared" si="30"/>
        <v>0</v>
      </c>
      <c r="R300" s="28">
        <f t="shared" si="31"/>
        <v>0</v>
      </c>
      <c r="S300" s="28">
        <f>IF(COUNTA(大表[[#This Row],[舉例：陳大文]:[例：108]])=2,COUNTIF(大表[名+時數],大表[[#This Row],[名+時數]]),0)</f>
        <v>0</v>
      </c>
      <c r="T300" s="28" t="str">
        <f t="shared" si="32"/>
        <v>Sxxx</v>
      </c>
      <c r="U300" s="28" t="str">
        <f t="shared" si="33"/>
        <v>2526</v>
      </c>
      <c r="V300" s="28" t="str">
        <f t="shared" si="34"/>
        <v/>
      </c>
      <c r="W300" s="34"/>
      <c r="X300" s="35"/>
      <c r="Y300" s="52"/>
      <c r="Z300" s="31"/>
      <c r="AA300" s="31"/>
      <c r="AB300" s="31"/>
      <c r="AC3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0" s="173"/>
      <c r="AE300" s="174"/>
      <c r="AF300" s="174"/>
      <c r="AG300" s="174"/>
      <c r="AH300" s="174"/>
      <c r="AI300" s="179" t="str">
        <f>TRIM(CLEAN(大表[[#This Row],[舉例：陳大文]]))&amp;大表[[#This Row],[例：108]]</f>
        <v/>
      </c>
    </row>
    <row r="301" spans="2:35" ht="16.2" x14ac:dyDescent="0.3"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93"/>
      <c r="M301" s="28">
        <v>285</v>
      </c>
      <c r="N301" s="28" t="str">
        <f>IF(大表[[#This Row],[有效 / 無效]]="有效",大表[[#This Row],[序]],"")</f>
        <v/>
      </c>
      <c r="O301" s="28" t="str">
        <f t="shared" si="28"/>
        <v>紀念品</v>
      </c>
      <c r="P301" s="84">
        <f t="shared" ca="1" si="29"/>
        <v>46322</v>
      </c>
      <c r="Q301" s="28">
        <f t="shared" si="30"/>
        <v>0</v>
      </c>
      <c r="R301" s="28">
        <f t="shared" si="31"/>
        <v>0</v>
      </c>
      <c r="S301" s="28">
        <f>IF(COUNTA(大表[[#This Row],[舉例：陳大文]:[例：108]])=2,COUNTIF(大表[名+時數],大表[[#This Row],[名+時數]]),0)</f>
        <v>0</v>
      </c>
      <c r="T301" s="28" t="str">
        <f t="shared" si="32"/>
        <v>Sxxx</v>
      </c>
      <c r="U301" s="28" t="str">
        <f t="shared" si="33"/>
        <v>2526</v>
      </c>
      <c r="V301" s="28" t="str">
        <f t="shared" si="34"/>
        <v/>
      </c>
      <c r="W301" s="34"/>
      <c r="X301" s="35"/>
      <c r="Y301" s="52"/>
      <c r="Z301" s="31"/>
      <c r="AA301" s="31"/>
      <c r="AB301" s="31"/>
      <c r="AC3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1" s="173"/>
      <c r="AE301" s="174"/>
      <c r="AF301" s="174"/>
      <c r="AG301" s="174"/>
      <c r="AH301" s="174"/>
      <c r="AI301" s="179" t="str">
        <f>TRIM(CLEAN(大表[[#This Row],[舉例：陳大文]]))&amp;大表[[#This Row],[例：108]]</f>
        <v/>
      </c>
    </row>
    <row r="302" spans="2:35" ht="16.2" x14ac:dyDescent="0.3"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93"/>
      <c r="M302" s="28">
        <v>286</v>
      </c>
      <c r="N302" s="28" t="str">
        <f>IF(大表[[#This Row],[有效 / 無效]]="有效",大表[[#This Row],[序]],"")</f>
        <v/>
      </c>
      <c r="O302" s="28" t="str">
        <f t="shared" si="28"/>
        <v>紀念品</v>
      </c>
      <c r="P302" s="84">
        <f t="shared" ca="1" si="29"/>
        <v>46322</v>
      </c>
      <c r="Q302" s="28">
        <f t="shared" si="30"/>
        <v>0</v>
      </c>
      <c r="R302" s="28">
        <f t="shared" si="31"/>
        <v>0</v>
      </c>
      <c r="S302" s="28">
        <f>IF(COUNTA(大表[[#This Row],[舉例：陳大文]:[例：108]])=2,COUNTIF(大表[名+時數],大表[[#This Row],[名+時數]]),0)</f>
        <v>0</v>
      </c>
      <c r="T302" s="28" t="str">
        <f t="shared" si="32"/>
        <v>Sxxx</v>
      </c>
      <c r="U302" s="28" t="str">
        <f t="shared" si="33"/>
        <v>2526</v>
      </c>
      <c r="V302" s="28" t="str">
        <f t="shared" si="34"/>
        <v/>
      </c>
      <c r="W302" s="34"/>
      <c r="X302" s="35"/>
      <c r="Y302" s="52"/>
      <c r="Z302" s="31"/>
      <c r="AA302" s="31"/>
      <c r="AB302" s="31"/>
      <c r="AC3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2" s="173"/>
      <c r="AE302" s="174"/>
      <c r="AF302" s="174"/>
      <c r="AG302" s="174"/>
      <c r="AH302" s="174"/>
      <c r="AI302" s="179" t="str">
        <f>TRIM(CLEAN(大表[[#This Row],[舉例：陳大文]]))&amp;大表[[#This Row],[例：108]]</f>
        <v/>
      </c>
    </row>
    <row r="303" spans="2:35" ht="16.2" x14ac:dyDescent="0.3"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93"/>
      <c r="M303" s="28">
        <v>287</v>
      </c>
      <c r="N303" s="28" t="str">
        <f>IF(大表[[#This Row],[有效 / 無效]]="有效",大表[[#This Row],[序]],"")</f>
        <v/>
      </c>
      <c r="O303" s="28" t="str">
        <f t="shared" si="28"/>
        <v>紀念品</v>
      </c>
      <c r="P303" s="84">
        <f t="shared" ca="1" si="29"/>
        <v>46322</v>
      </c>
      <c r="Q303" s="28">
        <f t="shared" si="30"/>
        <v>0</v>
      </c>
      <c r="R303" s="28">
        <f t="shared" si="31"/>
        <v>0</v>
      </c>
      <c r="S303" s="28">
        <f>IF(COUNTA(大表[[#This Row],[舉例：陳大文]:[例：108]])=2,COUNTIF(大表[名+時數],大表[[#This Row],[名+時數]]),0)</f>
        <v>0</v>
      </c>
      <c r="T303" s="28" t="str">
        <f t="shared" si="32"/>
        <v>Sxxx</v>
      </c>
      <c r="U303" s="28" t="str">
        <f t="shared" si="33"/>
        <v>2526</v>
      </c>
      <c r="V303" s="28" t="str">
        <f t="shared" si="34"/>
        <v/>
      </c>
      <c r="W303" s="34"/>
      <c r="X303" s="35"/>
      <c r="Y303" s="52"/>
      <c r="Z303" s="31"/>
      <c r="AA303" s="31"/>
      <c r="AB303" s="31"/>
      <c r="AC3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3" s="173"/>
      <c r="AE303" s="174"/>
      <c r="AF303" s="174"/>
      <c r="AG303" s="174"/>
      <c r="AH303" s="174"/>
      <c r="AI303" s="179" t="str">
        <f>TRIM(CLEAN(大表[[#This Row],[舉例：陳大文]]))&amp;大表[[#This Row],[例：108]]</f>
        <v/>
      </c>
    </row>
    <row r="304" spans="2:35" ht="16.2" x14ac:dyDescent="0.3"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93"/>
      <c r="M304" s="28">
        <v>288</v>
      </c>
      <c r="N304" s="28" t="str">
        <f>IF(大表[[#This Row],[有效 / 無效]]="有效",大表[[#This Row],[序]],"")</f>
        <v/>
      </c>
      <c r="O304" s="28" t="str">
        <f t="shared" si="28"/>
        <v>紀念品</v>
      </c>
      <c r="P304" s="84">
        <f t="shared" ca="1" si="29"/>
        <v>46322</v>
      </c>
      <c r="Q304" s="28">
        <f t="shared" si="30"/>
        <v>0</v>
      </c>
      <c r="R304" s="28">
        <f t="shared" si="31"/>
        <v>0</v>
      </c>
      <c r="S304" s="28">
        <f>IF(COUNTA(大表[[#This Row],[舉例：陳大文]:[例：108]])=2,COUNTIF(大表[名+時數],大表[[#This Row],[名+時數]]),0)</f>
        <v>0</v>
      </c>
      <c r="T304" s="28" t="str">
        <f t="shared" si="32"/>
        <v>Sxxx</v>
      </c>
      <c r="U304" s="28" t="str">
        <f t="shared" si="33"/>
        <v>2526</v>
      </c>
      <c r="V304" s="28" t="str">
        <f t="shared" si="34"/>
        <v/>
      </c>
      <c r="W304" s="34"/>
      <c r="X304" s="35"/>
      <c r="Y304" s="52"/>
      <c r="Z304" s="31"/>
      <c r="AA304" s="31"/>
      <c r="AB304" s="31"/>
      <c r="AC3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4" s="173"/>
      <c r="AE304" s="174"/>
      <c r="AF304" s="174"/>
      <c r="AG304" s="174"/>
      <c r="AH304" s="174"/>
      <c r="AI304" s="179" t="str">
        <f>TRIM(CLEAN(大表[[#This Row],[舉例：陳大文]]))&amp;大表[[#This Row],[例：108]]</f>
        <v/>
      </c>
    </row>
    <row r="305" spans="2:35" ht="16.2" x14ac:dyDescent="0.3"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93"/>
      <c r="M305" s="28">
        <v>289</v>
      </c>
      <c r="N305" s="28" t="str">
        <f>IF(大表[[#This Row],[有效 / 無效]]="有效",大表[[#This Row],[序]],"")</f>
        <v/>
      </c>
      <c r="O305" s="28" t="str">
        <f t="shared" si="28"/>
        <v>紀念品</v>
      </c>
      <c r="P305" s="84">
        <f t="shared" ca="1" si="29"/>
        <v>46322</v>
      </c>
      <c r="Q305" s="28">
        <f t="shared" si="30"/>
        <v>0</v>
      </c>
      <c r="R305" s="28">
        <f t="shared" si="31"/>
        <v>0</v>
      </c>
      <c r="S305" s="28">
        <f>IF(COUNTA(大表[[#This Row],[舉例：陳大文]:[例：108]])=2,COUNTIF(大表[名+時數],大表[[#This Row],[名+時數]]),0)</f>
        <v>0</v>
      </c>
      <c r="T305" s="28" t="str">
        <f t="shared" si="32"/>
        <v>Sxxx</v>
      </c>
      <c r="U305" s="28" t="str">
        <f t="shared" si="33"/>
        <v>2526</v>
      </c>
      <c r="V305" s="28" t="str">
        <f t="shared" si="34"/>
        <v/>
      </c>
      <c r="W305" s="34"/>
      <c r="X305" s="35"/>
      <c r="Y305" s="52"/>
      <c r="Z305" s="31"/>
      <c r="AA305" s="31"/>
      <c r="AB305" s="31"/>
      <c r="AC3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5" s="173"/>
      <c r="AE305" s="174"/>
      <c r="AF305" s="174"/>
      <c r="AG305" s="174"/>
      <c r="AH305" s="174"/>
      <c r="AI305" s="179" t="str">
        <f>TRIM(CLEAN(大表[[#This Row],[舉例：陳大文]]))&amp;大表[[#This Row],[例：108]]</f>
        <v/>
      </c>
    </row>
    <row r="306" spans="2:35" ht="16.2" x14ac:dyDescent="0.3"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93"/>
      <c r="M306" s="28">
        <v>290</v>
      </c>
      <c r="N306" s="28" t="str">
        <f>IF(大表[[#This Row],[有效 / 無效]]="有效",大表[[#This Row],[序]],"")</f>
        <v/>
      </c>
      <c r="O306" s="28" t="str">
        <f t="shared" si="28"/>
        <v>紀念品</v>
      </c>
      <c r="P306" s="84">
        <f t="shared" ca="1" si="29"/>
        <v>46322</v>
      </c>
      <c r="Q306" s="28">
        <f t="shared" si="30"/>
        <v>0</v>
      </c>
      <c r="R306" s="28">
        <f t="shared" si="31"/>
        <v>0</v>
      </c>
      <c r="S306" s="28">
        <f>IF(COUNTA(大表[[#This Row],[舉例：陳大文]:[例：108]])=2,COUNTIF(大表[名+時數],大表[[#This Row],[名+時數]]),0)</f>
        <v>0</v>
      </c>
      <c r="T306" s="28" t="str">
        <f t="shared" si="32"/>
        <v>Sxxx</v>
      </c>
      <c r="U306" s="28" t="str">
        <f t="shared" si="33"/>
        <v>2526</v>
      </c>
      <c r="V306" s="28" t="str">
        <f t="shared" si="34"/>
        <v/>
      </c>
      <c r="W306" s="34"/>
      <c r="X306" s="35"/>
      <c r="Y306" s="52"/>
      <c r="Z306" s="31"/>
      <c r="AA306" s="31"/>
      <c r="AB306" s="31"/>
      <c r="AC3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6" s="173"/>
      <c r="AE306" s="174"/>
      <c r="AF306" s="174"/>
      <c r="AG306" s="174"/>
      <c r="AH306" s="174"/>
      <c r="AI306" s="179" t="str">
        <f>TRIM(CLEAN(大表[[#This Row],[舉例：陳大文]]))&amp;大表[[#This Row],[例：108]]</f>
        <v/>
      </c>
    </row>
    <row r="307" spans="2:35" ht="16.2" x14ac:dyDescent="0.3"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93"/>
      <c r="M307" s="28">
        <v>291</v>
      </c>
      <c r="N307" s="28" t="str">
        <f>IF(大表[[#This Row],[有效 / 無效]]="有效",大表[[#This Row],[序]],"")</f>
        <v/>
      </c>
      <c r="O307" s="28" t="str">
        <f t="shared" si="28"/>
        <v>紀念品</v>
      </c>
      <c r="P307" s="84">
        <f t="shared" ca="1" si="29"/>
        <v>46322</v>
      </c>
      <c r="Q307" s="28">
        <f t="shared" si="30"/>
        <v>0</v>
      </c>
      <c r="R307" s="28">
        <f t="shared" si="31"/>
        <v>0</v>
      </c>
      <c r="S307" s="28">
        <f>IF(COUNTA(大表[[#This Row],[舉例：陳大文]:[例：108]])=2,COUNTIF(大表[名+時數],大表[[#This Row],[名+時數]]),0)</f>
        <v>0</v>
      </c>
      <c r="T307" s="28" t="str">
        <f t="shared" si="32"/>
        <v>Sxxx</v>
      </c>
      <c r="U307" s="28" t="str">
        <f t="shared" si="33"/>
        <v>2526</v>
      </c>
      <c r="V307" s="28" t="str">
        <f t="shared" si="34"/>
        <v/>
      </c>
      <c r="W307" s="34"/>
      <c r="X307" s="35"/>
      <c r="Y307" s="52"/>
      <c r="Z307" s="31"/>
      <c r="AA307" s="31"/>
      <c r="AB307" s="31"/>
      <c r="AC3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7" s="173"/>
      <c r="AE307" s="174"/>
      <c r="AF307" s="174"/>
      <c r="AG307" s="174"/>
      <c r="AH307" s="174"/>
      <c r="AI307" s="179" t="str">
        <f>TRIM(CLEAN(大表[[#This Row],[舉例：陳大文]]))&amp;大表[[#This Row],[例：108]]</f>
        <v/>
      </c>
    </row>
    <row r="308" spans="2:35" ht="16.2" x14ac:dyDescent="0.3"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93"/>
      <c r="M308" s="28">
        <v>292</v>
      </c>
      <c r="N308" s="28" t="str">
        <f>IF(大表[[#This Row],[有效 / 無效]]="有效",大表[[#This Row],[序]],"")</f>
        <v/>
      </c>
      <c r="O308" s="28" t="str">
        <f t="shared" si="28"/>
        <v>紀念品</v>
      </c>
      <c r="P308" s="84">
        <f t="shared" ca="1" si="29"/>
        <v>46322</v>
      </c>
      <c r="Q308" s="28">
        <f t="shared" si="30"/>
        <v>0</v>
      </c>
      <c r="R308" s="28">
        <f t="shared" si="31"/>
        <v>0</v>
      </c>
      <c r="S308" s="28">
        <f>IF(COUNTA(大表[[#This Row],[舉例：陳大文]:[例：108]])=2,COUNTIF(大表[名+時數],大表[[#This Row],[名+時數]]),0)</f>
        <v>0</v>
      </c>
      <c r="T308" s="28" t="str">
        <f t="shared" si="32"/>
        <v>Sxxx</v>
      </c>
      <c r="U308" s="28" t="str">
        <f t="shared" si="33"/>
        <v>2526</v>
      </c>
      <c r="V308" s="28" t="str">
        <f t="shared" si="34"/>
        <v/>
      </c>
      <c r="W308" s="34"/>
      <c r="X308" s="35"/>
      <c r="Y308" s="52"/>
      <c r="Z308" s="31"/>
      <c r="AA308" s="31"/>
      <c r="AB308" s="31"/>
      <c r="AC3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8" s="173"/>
      <c r="AE308" s="174"/>
      <c r="AF308" s="174"/>
      <c r="AG308" s="174"/>
      <c r="AH308" s="174"/>
      <c r="AI308" s="179" t="str">
        <f>TRIM(CLEAN(大表[[#This Row],[舉例：陳大文]]))&amp;大表[[#This Row],[例：108]]</f>
        <v/>
      </c>
    </row>
    <row r="309" spans="2:35" ht="16.2" x14ac:dyDescent="0.3"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93"/>
      <c r="M309" s="28">
        <v>293</v>
      </c>
      <c r="N309" s="28" t="str">
        <f>IF(大表[[#This Row],[有效 / 無效]]="有效",大表[[#This Row],[序]],"")</f>
        <v/>
      </c>
      <c r="O309" s="28" t="str">
        <f t="shared" si="28"/>
        <v>紀念品</v>
      </c>
      <c r="P309" s="84">
        <f t="shared" ca="1" si="29"/>
        <v>46322</v>
      </c>
      <c r="Q309" s="28">
        <f t="shared" si="30"/>
        <v>0</v>
      </c>
      <c r="R309" s="28">
        <f t="shared" si="31"/>
        <v>0</v>
      </c>
      <c r="S309" s="28">
        <f>IF(COUNTA(大表[[#This Row],[舉例：陳大文]:[例：108]])=2,COUNTIF(大表[名+時數],大表[[#This Row],[名+時數]]),0)</f>
        <v>0</v>
      </c>
      <c r="T309" s="28" t="str">
        <f t="shared" si="32"/>
        <v>Sxxx</v>
      </c>
      <c r="U309" s="28" t="str">
        <f t="shared" si="33"/>
        <v>2526</v>
      </c>
      <c r="V309" s="28" t="str">
        <f t="shared" si="34"/>
        <v/>
      </c>
      <c r="W309" s="34"/>
      <c r="X309" s="35"/>
      <c r="Y309" s="52"/>
      <c r="Z309" s="31"/>
      <c r="AA309" s="31"/>
      <c r="AB309" s="31"/>
      <c r="AC3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09" s="173"/>
      <c r="AE309" s="174"/>
      <c r="AF309" s="174"/>
      <c r="AG309" s="174"/>
      <c r="AH309" s="174"/>
      <c r="AI309" s="179" t="str">
        <f>TRIM(CLEAN(大表[[#This Row],[舉例：陳大文]]))&amp;大表[[#This Row],[例：108]]</f>
        <v/>
      </c>
    </row>
    <row r="310" spans="2:35" ht="16.2" x14ac:dyDescent="0.3"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93"/>
      <c r="M310" s="28">
        <v>294</v>
      </c>
      <c r="N310" s="28" t="str">
        <f>IF(大表[[#This Row],[有效 / 無效]]="有效",大表[[#This Row],[序]],"")</f>
        <v/>
      </c>
      <c r="O310" s="28" t="str">
        <f t="shared" si="28"/>
        <v>紀念品</v>
      </c>
      <c r="P310" s="84">
        <f t="shared" ca="1" si="29"/>
        <v>46322</v>
      </c>
      <c r="Q310" s="28">
        <f t="shared" si="30"/>
        <v>0</v>
      </c>
      <c r="R310" s="28">
        <f t="shared" si="31"/>
        <v>0</v>
      </c>
      <c r="S310" s="28">
        <f>IF(COUNTA(大表[[#This Row],[舉例：陳大文]:[例：108]])=2,COUNTIF(大表[名+時數],大表[[#This Row],[名+時數]]),0)</f>
        <v>0</v>
      </c>
      <c r="T310" s="28" t="str">
        <f t="shared" si="32"/>
        <v>Sxxx</v>
      </c>
      <c r="U310" s="28" t="str">
        <f t="shared" si="33"/>
        <v>2526</v>
      </c>
      <c r="V310" s="28" t="str">
        <f t="shared" si="34"/>
        <v/>
      </c>
      <c r="W310" s="34"/>
      <c r="X310" s="35"/>
      <c r="Y310" s="52"/>
      <c r="Z310" s="31"/>
      <c r="AA310" s="31"/>
      <c r="AB310" s="31"/>
      <c r="AC3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0" s="173"/>
      <c r="AE310" s="174"/>
      <c r="AF310" s="174"/>
      <c r="AG310" s="174"/>
      <c r="AH310" s="174"/>
      <c r="AI310" s="179" t="str">
        <f>TRIM(CLEAN(大表[[#This Row],[舉例：陳大文]]))&amp;大表[[#This Row],[例：108]]</f>
        <v/>
      </c>
    </row>
    <row r="311" spans="2:35" ht="16.2" x14ac:dyDescent="0.3"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93"/>
      <c r="M311" s="28">
        <v>295</v>
      </c>
      <c r="N311" s="28" t="str">
        <f>IF(大表[[#This Row],[有效 / 無效]]="有效",大表[[#This Row],[序]],"")</f>
        <v/>
      </c>
      <c r="O311" s="28" t="str">
        <f t="shared" si="28"/>
        <v>紀念品</v>
      </c>
      <c r="P311" s="84">
        <f t="shared" ca="1" si="29"/>
        <v>46322</v>
      </c>
      <c r="Q311" s="28">
        <f t="shared" si="30"/>
        <v>0</v>
      </c>
      <c r="R311" s="28">
        <f t="shared" si="31"/>
        <v>0</v>
      </c>
      <c r="S311" s="28">
        <f>IF(COUNTA(大表[[#This Row],[舉例：陳大文]:[例：108]])=2,COUNTIF(大表[名+時數],大表[[#This Row],[名+時數]]),0)</f>
        <v>0</v>
      </c>
      <c r="T311" s="28" t="str">
        <f t="shared" si="32"/>
        <v>Sxxx</v>
      </c>
      <c r="U311" s="28" t="str">
        <f t="shared" si="33"/>
        <v>2526</v>
      </c>
      <c r="V311" s="28" t="str">
        <f t="shared" si="34"/>
        <v/>
      </c>
      <c r="W311" s="34"/>
      <c r="X311" s="35"/>
      <c r="Y311" s="52"/>
      <c r="Z311" s="31"/>
      <c r="AA311" s="31"/>
      <c r="AB311" s="31"/>
      <c r="AC3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1" s="173"/>
      <c r="AE311" s="174"/>
      <c r="AF311" s="174"/>
      <c r="AG311" s="174"/>
      <c r="AH311" s="174"/>
      <c r="AI311" s="179" t="str">
        <f>TRIM(CLEAN(大表[[#This Row],[舉例：陳大文]]))&amp;大表[[#This Row],[例：108]]</f>
        <v/>
      </c>
    </row>
    <row r="312" spans="2:35" ht="16.2" x14ac:dyDescent="0.3"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93"/>
      <c r="M312" s="28">
        <v>296</v>
      </c>
      <c r="N312" s="28" t="str">
        <f>IF(大表[[#This Row],[有效 / 無效]]="有效",大表[[#This Row],[序]],"")</f>
        <v/>
      </c>
      <c r="O312" s="28" t="str">
        <f t="shared" si="28"/>
        <v>紀念品</v>
      </c>
      <c r="P312" s="84">
        <f t="shared" ca="1" si="29"/>
        <v>46322</v>
      </c>
      <c r="Q312" s="28">
        <f t="shared" si="30"/>
        <v>0</v>
      </c>
      <c r="R312" s="28">
        <f t="shared" si="31"/>
        <v>0</v>
      </c>
      <c r="S312" s="28">
        <f>IF(COUNTA(大表[[#This Row],[舉例：陳大文]:[例：108]])=2,COUNTIF(大表[名+時數],大表[[#This Row],[名+時數]]),0)</f>
        <v>0</v>
      </c>
      <c r="T312" s="28" t="str">
        <f t="shared" si="32"/>
        <v>Sxxx</v>
      </c>
      <c r="U312" s="28" t="str">
        <f t="shared" si="33"/>
        <v>2526</v>
      </c>
      <c r="V312" s="28" t="str">
        <f t="shared" si="34"/>
        <v/>
      </c>
      <c r="W312" s="34"/>
      <c r="X312" s="35"/>
      <c r="Y312" s="52"/>
      <c r="Z312" s="31"/>
      <c r="AA312" s="31"/>
      <c r="AB312" s="31"/>
      <c r="AC3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2" s="173"/>
      <c r="AE312" s="174"/>
      <c r="AF312" s="174"/>
      <c r="AG312" s="174"/>
      <c r="AH312" s="174"/>
      <c r="AI312" s="179" t="str">
        <f>TRIM(CLEAN(大表[[#This Row],[舉例：陳大文]]))&amp;大表[[#This Row],[例：108]]</f>
        <v/>
      </c>
    </row>
    <row r="313" spans="2:35" ht="16.2" x14ac:dyDescent="0.3"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93"/>
      <c r="M313" s="28">
        <v>297</v>
      </c>
      <c r="N313" s="28" t="str">
        <f>IF(大表[[#This Row],[有效 / 無效]]="有效",大表[[#This Row],[序]],"")</f>
        <v/>
      </c>
      <c r="O313" s="28" t="str">
        <f t="shared" si="28"/>
        <v>紀念品</v>
      </c>
      <c r="P313" s="84">
        <f t="shared" ca="1" si="29"/>
        <v>46322</v>
      </c>
      <c r="Q313" s="28">
        <f t="shared" si="30"/>
        <v>0</v>
      </c>
      <c r="R313" s="28">
        <f t="shared" si="31"/>
        <v>0</v>
      </c>
      <c r="S313" s="28">
        <f>IF(COUNTA(大表[[#This Row],[舉例：陳大文]:[例：108]])=2,COUNTIF(大表[名+時數],大表[[#This Row],[名+時數]]),0)</f>
        <v>0</v>
      </c>
      <c r="T313" s="28" t="str">
        <f t="shared" si="32"/>
        <v>Sxxx</v>
      </c>
      <c r="U313" s="28" t="str">
        <f t="shared" si="33"/>
        <v>2526</v>
      </c>
      <c r="V313" s="28" t="str">
        <f t="shared" si="34"/>
        <v/>
      </c>
      <c r="W313" s="34"/>
      <c r="X313" s="35"/>
      <c r="Y313" s="52"/>
      <c r="Z313" s="31"/>
      <c r="AA313" s="31"/>
      <c r="AB313" s="31"/>
      <c r="AC3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3" s="173"/>
      <c r="AE313" s="174"/>
      <c r="AF313" s="174"/>
      <c r="AG313" s="174"/>
      <c r="AH313" s="174"/>
      <c r="AI313" s="179" t="str">
        <f>TRIM(CLEAN(大表[[#This Row],[舉例：陳大文]]))&amp;大表[[#This Row],[例：108]]</f>
        <v/>
      </c>
    </row>
    <row r="314" spans="2:35" ht="16.2" x14ac:dyDescent="0.3"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93"/>
      <c r="M314" s="28">
        <v>298</v>
      </c>
      <c r="N314" s="28" t="str">
        <f>IF(大表[[#This Row],[有效 / 無效]]="有效",大表[[#This Row],[序]],"")</f>
        <v/>
      </c>
      <c r="O314" s="28" t="str">
        <f t="shared" si="28"/>
        <v>紀念品</v>
      </c>
      <c r="P314" s="84">
        <f t="shared" ca="1" si="29"/>
        <v>46322</v>
      </c>
      <c r="Q314" s="28">
        <f t="shared" si="30"/>
        <v>0</v>
      </c>
      <c r="R314" s="28">
        <f t="shared" si="31"/>
        <v>0</v>
      </c>
      <c r="S314" s="28">
        <f>IF(COUNTA(大表[[#This Row],[舉例：陳大文]:[例：108]])=2,COUNTIF(大表[名+時數],大表[[#This Row],[名+時數]]),0)</f>
        <v>0</v>
      </c>
      <c r="T314" s="28" t="str">
        <f t="shared" si="32"/>
        <v>Sxxx</v>
      </c>
      <c r="U314" s="28" t="str">
        <f t="shared" si="33"/>
        <v>2526</v>
      </c>
      <c r="V314" s="28" t="str">
        <f t="shared" si="34"/>
        <v/>
      </c>
      <c r="W314" s="34"/>
      <c r="X314" s="35"/>
      <c r="Y314" s="52"/>
      <c r="Z314" s="31"/>
      <c r="AA314" s="31"/>
      <c r="AB314" s="31"/>
      <c r="AC3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4" s="173"/>
      <c r="AE314" s="174"/>
      <c r="AF314" s="174"/>
      <c r="AG314" s="174"/>
      <c r="AH314" s="174"/>
      <c r="AI314" s="179" t="str">
        <f>TRIM(CLEAN(大表[[#This Row],[舉例：陳大文]]))&amp;大表[[#This Row],[例：108]]</f>
        <v/>
      </c>
    </row>
    <row r="315" spans="2:35" ht="16.2" x14ac:dyDescent="0.3"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93"/>
      <c r="M315" s="28">
        <v>299</v>
      </c>
      <c r="N315" s="28" t="str">
        <f>IF(大表[[#This Row],[有效 / 無效]]="有效",大表[[#This Row],[序]],"")</f>
        <v/>
      </c>
      <c r="O315" s="28" t="str">
        <f t="shared" si="28"/>
        <v>紀念品</v>
      </c>
      <c r="P315" s="84">
        <f t="shared" ca="1" si="29"/>
        <v>46322</v>
      </c>
      <c r="Q315" s="28">
        <f t="shared" si="30"/>
        <v>0</v>
      </c>
      <c r="R315" s="28">
        <f t="shared" si="31"/>
        <v>0</v>
      </c>
      <c r="S315" s="28">
        <f>IF(COUNTA(大表[[#This Row],[舉例：陳大文]:[例：108]])=2,COUNTIF(大表[名+時數],大表[[#This Row],[名+時數]]),0)</f>
        <v>0</v>
      </c>
      <c r="T315" s="28" t="str">
        <f t="shared" si="32"/>
        <v>Sxxx</v>
      </c>
      <c r="U315" s="28" t="str">
        <f t="shared" si="33"/>
        <v>2526</v>
      </c>
      <c r="V315" s="28" t="str">
        <f t="shared" si="34"/>
        <v/>
      </c>
      <c r="W315" s="34"/>
      <c r="X315" s="35"/>
      <c r="Y315" s="52"/>
      <c r="Z315" s="31"/>
      <c r="AA315" s="31"/>
      <c r="AB315" s="31"/>
      <c r="AC3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5" s="173"/>
      <c r="AE315" s="174"/>
      <c r="AF315" s="174"/>
      <c r="AG315" s="174"/>
      <c r="AH315" s="174"/>
      <c r="AI315" s="179" t="str">
        <f>TRIM(CLEAN(大表[[#This Row],[舉例：陳大文]]))&amp;大表[[#This Row],[例：108]]</f>
        <v/>
      </c>
    </row>
    <row r="316" spans="2:35" ht="16.2" x14ac:dyDescent="0.3"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93"/>
      <c r="M316" s="28">
        <v>300</v>
      </c>
      <c r="N316" s="28" t="str">
        <f>IF(大表[[#This Row],[有效 / 無效]]="有效",大表[[#This Row],[序]],"")</f>
        <v/>
      </c>
      <c r="O316" s="28" t="str">
        <f t="shared" si="28"/>
        <v>紀念品</v>
      </c>
      <c r="P316" s="84">
        <f t="shared" ca="1" si="29"/>
        <v>46322</v>
      </c>
      <c r="Q316" s="28">
        <f t="shared" si="30"/>
        <v>0</v>
      </c>
      <c r="R316" s="28">
        <f t="shared" si="31"/>
        <v>0</v>
      </c>
      <c r="S316" s="28">
        <f>IF(COUNTA(大表[[#This Row],[舉例：陳大文]:[例：108]])=2,COUNTIF(大表[名+時數],大表[[#This Row],[名+時數]]),0)</f>
        <v>0</v>
      </c>
      <c r="T316" s="28" t="str">
        <f t="shared" si="32"/>
        <v>Sxxx</v>
      </c>
      <c r="U316" s="28" t="str">
        <f t="shared" si="33"/>
        <v>2526</v>
      </c>
      <c r="V316" s="28" t="str">
        <f t="shared" si="34"/>
        <v/>
      </c>
      <c r="W316" s="34"/>
      <c r="X316" s="35"/>
      <c r="Y316" s="52"/>
      <c r="Z316" s="31"/>
      <c r="AA316" s="31"/>
      <c r="AB316" s="31"/>
      <c r="AC3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6" s="173"/>
      <c r="AE316" s="174"/>
      <c r="AF316" s="174"/>
      <c r="AG316" s="174"/>
      <c r="AH316" s="174"/>
      <c r="AI316" s="179" t="str">
        <f>TRIM(CLEAN(大表[[#This Row],[舉例：陳大文]]))&amp;大表[[#This Row],[例：108]]</f>
        <v/>
      </c>
    </row>
    <row r="317" spans="2:35" ht="16.2" x14ac:dyDescent="0.3"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93"/>
      <c r="M317" s="28">
        <v>301</v>
      </c>
      <c r="N317" s="28" t="str">
        <f>IF(大表[[#This Row],[有效 / 無效]]="有效",大表[[#This Row],[序]],"")</f>
        <v/>
      </c>
      <c r="O317" s="28" t="str">
        <f t="shared" si="28"/>
        <v>紀念品</v>
      </c>
      <c r="P317" s="84">
        <f t="shared" ca="1" si="29"/>
        <v>46322</v>
      </c>
      <c r="Q317" s="28">
        <f t="shared" si="30"/>
        <v>0</v>
      </c>
      <c r="R317" s="28">
        <f t="shared" si="31"/>
        <v>0</v>
      </c>
      <c r="S317" s="28">
        <f>IF(COUNTA(大表[[#This Row],[舉例：陳大文]:[例：108]])=2,COUNTIF(大表[名+時數],大表[[#This Row],[名+時數]]),0)</f>
        <v>0</v>
      </c>
      <c r="T317" s="28" t="str">
        <f t="shared" si="32"/>
        <v>Sxxx</v>
      </c>
      <c r="U317" s="28" t="str">
        <f t="shared" si="33"/>
        <v>2526</v>
      </c>
      <c r="V317" s="28" t="str">
        <f t="shared" si="34"/>
        <v/>
      </c>
      <c r="W317" s="34"/>
      <c r="X317" s="35"/>
      <c r="Y317" s="52"/>
      <c r="Z317" s="31"/>
      <c r="AA317" s="31"/>
      <c r="AB317" s="31"/>
      <c r="AC3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7" s="173"/>
      <c r="AE317" s="174"/>
      <c r="AF317" s="174"/>
      <c r="AG317" s="174"/>
      <c r="AH317" s="174"/>
      <c r="AI317" s="179" t="str">
        <f>TRIM(CLEAN(大表[[#This Row],[舉例：陳大文]]))&amp;大表[[#This Row],[例：108]]</f>
        <v/>
      </c>
    </row>
    <row r="318" spans="2:35" ht="16.2" x14ac:dyDescent="0.3"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93"/>
      <c r="M318" s="28">
        <v>302</v>
      </c>
      <c r="N318" s="28" t="str">
        <f>IF(大表[[#This Row],[有效 / 無效]]="有效",大表[[#This Row],[序]],"")</f>
        <v/>
      </c>
      <c r="O318" s="28" t="str">
        <f t="shared" si="28"/>
        <v>紀念品</v>
      </c>
      <c r="P318" s="84">
        <f t="shared" ca="1" si="29"/>
        <v>46322</v>
      </c>
      <c r="Q318" s="28">
        <f t="shared" si="30"/>
        <v>0</v>
      </c>
      <c r="R318" s="28">
        <f t="shared" si="31"/>
        <v>0</v>
      </c>
      <c r="S318" s="28">
        <f>IF(COUNTA(大表[[#This Row],[舉例：陳大文]:[例：108]])=2,COUNTIF(大表[名+時數],大表[[#This Row],[名+時數]]),0)</f>
        <v>0</v>
      </c>
      <c r="T318" s="28" t="str">
        <f t="shared" si="32"/>
        <v>Sxxx</v>
      </c>
      <c r="U318" s="28" t="str">
        <f t="shared" si="33"/>
        <v>2526</v>
      </c>
      <c r="V318" s="28" t="str">
        <f t="shared" si="34"/>
        <v/>
      </c>
      <c r="W318" s="34"/>
      <c r="X318" s="35"/>
      <c r="Y318" s="52"/>
      <c r="Z318" s="31"/>
      <c r="AA318" s="31"/>
      <c r="AB318" s="31"/>
      <c r="AC3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8" s="173"/>
      <c r="AE318" s="174"/>
      <c r="AF318" s="174"/>
      <c r="AG318" s="174"/>
      <c r="AH318" s="174"/>
      <c r="AI318" s="179" t="str">
        <f>TRIM(CLEAN(大表[[#This Row],[舉例：陳大文]]))&amp;大表[[#This Row],[例：108]]</f>
        <v/>
      </c>
    </row>
    <row r="319" spans="2:35" ht="16.2" x14ac:dyDescent="0.3"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93"/>
      <c r="M319" s="28">
        <v>303</v>
      </c>
      <c r="N319" s="28" t="str">
        <f>IF(大表[[#This Row],[有效 / 無效]]="有效",大表[[#This Row],[序]],"")</f>
        <v/>
      </c>
      <c r="O319" s="28" t="str">
        <f t="shared" si="28"/>
        <v>紀念品</v>
      </c>
      <c r="P319" s="84">
        <f t="shared" ca="1" si="29"/>
        <v>46322</v>
      </c>
      <c r="Q319" s="28">
        <f t="shared" si="30"/>
        <v>0</v>
      </c>
      <c r="R319" s="28">
        <f t="shared" si="31"/>
        <v>0</v>
      </c>
      <c r="S319" s="28">
        <f>IF(COUNTA(大表[[#This Row],[舉例：陳大文]:[例：108]])=2,COUNTIF(大表[名+時數],大表[[#This Row],[名+時數]]),0)</f>
        <v>0</v>
      </c>
      <c r="T319" s="28" t="str">
        <f t="shared" si="32"/>
        <v>Sxxx</v>
      </c>
      <c r="U319" s="28" t="str">
        <f t="shared" si="33"/>
        <v>2526</v>
      </c>
      <c r="V319" s="28" t="str">
        <f t="shared" si="34"/>
        <v/>
      </c>
      <c r="W319" s="34"/>
      <c r="X319" s="35"/>
      <c r="Y319" s="52"/>
      <c r="Z319" s="31"/>
      <c r="AA319" s="31"/>
      <c r="AB319" s="31"/>
      <c r="AC3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19" s="173"/>
      <c r="AE319" s="174"/>
      <c r="AF319" s="174"/>
      <c r="AG319" s="174"/>
      <c r="AH319" s="174"/>
      <c r="AI319" s="179" t="str">
        <f>TRIM(CLEAN(大表[[#This Row],[舉例：陳大文]]))&amp;大表[[#This Row],[例：108]]</f>
        <v/>
      </c>
    </row>
    <row r="320" spans="2:35" ht="16.2" x14ac:dyDescent="0.3"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93"/>
      <c r="M320" s="28">
        <v>304</v>
      </c>
      <c r="N320" s="28" t="str">
        <f>IF(大表[[#This Row],[有效 / 無效]]="有效",大表[[#This Row],[序]],"")</f>
        <v/>
      </c>
      <c r="O320" s="28" t="str">
        <f t="shared" si="28"/>
        <v>紀念品</v>
      </c>
      <c r="P320" s="84">
        <f t="shared" ca="1" si="29"/>
        <v>46322</v>
      </c>
      <c r="Q320" s="28">
        <f t="shared" si="30"/>
        <v>0</v>
      </c>
      <c r="R320" s="28">
        <f t="shared" si="31"/>
        <v>0</v>
      </c>
      <c r="S320" s="28">
        <f>IF(COUNTA(大表[[#This Row],[舉例：陳大文]:[例：108]])=2,COUNTIF(大表[名+時數],大表[[#This Row],[名+時數]]),0)</f>
        <v>0</v>
      </c>
      <c r="T320" s="28" t="str">
        <f t="shared" si="32"/>
        <v>Sxxx</v>
      </c>
      <c r="U320" s="28" t="str">
        <f t="shared" si="33"/>
        <v>2526</v>
      </c>
      <c r="V320" s="28" t="str">
        <f t="shared" si="34"/>
        <v/>
      </c>
      <c r="W320" s="34"/>
      <c r="X320" s="35"/>
      <c r="Y320" s="52"/>
      <c r="Z320" s="31"/>
      <c r="AA320" s="31"/>
      <c r="AB320" s="31"/>
      <c r="AC3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0" s="173"/>
      <c r="AE320" s="174"/>
      <c r="AF320" s="174"/>
      <c r="AG320" s="174"/>
      <c r="AH320" s="174"/>
      <c r="AI320" s="179" t="str">
        <f>TRIM(CLEAN(大表[[#This Row],[舉例：陳大文]]))&amp;大表[[#This Row],[例：108]]</f>
        <v/>
      </c>
    </row>
    <row r="321" spans="2:35" ht="16.2" x14ac:dyDescent="0.3"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93"/>
      <c r="M321" s="28">
        <v>305</v>
      </c>
      <c r="N321" s="28" t="str">
        <f>IF(大表[[#This Row],[有效 / 無效]]="有效",大表[[#This Row],[序]],"")</f>
        <v/>
      </c>
      <c r="O321" s="28" t="str">
        <f t="shared" si="28"/>
        <v>紀念品</v>
      </c>
      <c r="P321" s="84">
        <f t="shared" ca="1" si="29"/>
        <v>46322</v>
      </c>
      <c r="Q321" s="28">
        <f t="shared" si="30"/>
        <v>0</v>
      </c>
      <c r="R321" s="28">
        <f t="shared" si="31"/>
        <v>0</v>
      </c>
      <c r="S321" s="28">
        <f>IF(COUNTA(大表[[#This Row],[舉例：陳大文]:[例：108]])=2,COUNTIF(大表[名+時數],大表[[#This Row],[名+時數]]),0)</f>
        <v>0</v>
      </c>
      <c r="T321" s="28" t="str">
        <f t="shared" si="32"/>
        <v>Sxxx</v>
      </c>
      <c r="U321" s="28" t="str">
        <f t="shared" si="33"/>
        <v>2526</v>
      </c>
      <c r="V321" s="28" t="str">
        <f t="shared" si="34"/>
        <v/>
      </c>
      <c r="W321" s="34"/>
      <c r="X321" s="35"/>
      <c r="Y321" s="52"/>
      <c r="Z321" s="31"/>
      <c r="AA321" s="31"/>
      <c r="AB321" s="31"/>
      <c r="AC3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1" s="173"/>
      <c r="AE321" s="174"/>
      <c r="AF321" s="174"/>
      <c r="AG321" s="174"/>
      <c r="AH321" s="174"/>
      <c r="AI321" s="179" t="str">
        <f>TRIM(CLEAN(大表[[#This Row],[舉例：陳大文]]))&amp;大表[[#This Row],[例：108]]</f>
        <v/>
      </c>
    </row>
    <row r="322" spans="2:35" ht="16.2" x14ac:dyDescent="0.3"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93"/>
      <c r="M322" s="28">
        <v>306</v>
      </c>
      <c r="N322" s="28" t="str">
        <f>IF(大表[[#This Row],[有效 / 無效]]="有效",大表[[#This Row],[序]],"")</f>
        <v/>
      </c>
      <c r="O322" s="28" t="str">
        <f t="shared" si="28"/>
        <v>紀念品</v>
      </c>
      <c r="P322" s="84">
        <f t="shared" ca="1" si="29"/>
        <v>46322</v>
      </c>
      <c r="Q322" s="28">
        <f t="shared" si="30"/>
        <v>0</v>
      </c>
      <c r="R322" s="28">
        <f t="shared" si="31"/>
        <v>0</v>
      </c>
      <c r="S322" s="28">
        <f>IF(COUNTA(大表[[#This Row],[舉例：陳大文]:[例：108]])=2,COUNTIF(大表[名+時數],大表[[#This Row],[名+時數]]),0)</f>
        <v>0</v>
      </c>
      <c r="T322" s="28" t="str">
        <f t="shared" si="32"/>
        <v>Sxxx</v>
      </c>
      <c r="U322" s="28" t="str">
        <f t="shared" si="33"/>
        <v>2526</v>
      </c>
      <c r="V322" s="28" t="str">
        <f t="shared" si="34"/>
        <v/>
      </c>
      <c r="W322" s="34"/>
      <c r="X322" s="35"/>
      <c r="Y322" s="52"/>
      <c r="Z322" s="31"/>
      <c r="AA322" s="31"/>
      <c r="AB322" s="31"/>
      <c r="AC3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2" s="173"/>
      <c r="AE322" s="174"/>
      <c r="AF322" s="174"/>
      <c r="AG322" s="174"/>
      <c r="AH322" s="174"/>
      <c r="AI322" s="179" t="str">
        <f>TRIM(CLEAN(大表[[#This Row],[舉例：陳大文]]))&amp;大表[[#This Row],[例：108]]</f>
        <v/>
      </c>
    </row>
    <row r="323" spans="2:35" ht="16.2" x14ac:dyDescent="0.3"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93"/>
      <c r="M323" s="28">
        <v>307</v>
      </c>
      <c r="N323" s="28" t="str">
        <f>IF(大表[[#This Row],[有效 / 無效]]="有效",大表[[#This Row],[序]],"")</f>
        <v/>
      </c>
      <c r="O323" s="28" t="str">
        <f t="shared" si="28"/>
        <v>紀念品</v>
      </c>
      <c r="P323" s="84">
        <f t="shared" ca="1" si="29"/>
        <v>46322</v>
      </c>
      <c r="Q323" s="28">
        <f t="shared" si="30"/>
        <v>0</v>
      </c>
      <c r="R323" s="28">
        <f t="shared" si="31"/>
        <v>0</v>
      </c>
      <c r="S323" s="28">
        <f>IF(COUNTA(大表[[#This Row],[舉例：陳大文]:[例：108]])=2,COUNTIF(大表[名+時數],大表[[#This Row],[名+時數]]),0)</f>
        <v>0</v>
      </c>
      <c r="T323" s="28" t="str">
        <f t="shared" si="32"/>
        <v>Sxxx</v>
      </c>
      <c r="U323" s="28" t="str">
        <f t="shared" si="33"/>
        <v>2526</v>
      </c>
      <c r="V323" s="28" t="str">
        <f t="shared" si="34"/>
        <v/>
      </c>
      <c r="W323" s="34"/>
      <c r="X323" s="35"/>
      <c r="Y323" s="52"/>
      <c r="Z323" s="31"/>
      <c r="AA323" s="31"/>
      <c r="AB323" s="31"/>
      <c r="AC3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3" s="173"/>
      <c r="AE323" s="174"/>
      <c r="AF323" s="174"/>
      <c r="AG323" s="174"/>
      <c r="AH323" s="174"/>
      <c r="AI323" s="179" t="str">
        <f>TRIM(CLEAN(大表[[#This Row],[舉例：陳大文]]))&amp;大表[[#This Row],[例：108]]</f>
        <v/>
      </c>
    </row>
    <row r="324" spans="2:35" ht="16.2" x14ac:dyDescent="0.3"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93"/>
      <c r="M324" s="28">
        <v>308</v>
      </c>
      <c r="N324" s="28" t="str">
        <f>IF(大表[[#This Row],[有效 / 無效]]="有效",大表[[#This Row],[序]],"")</f>
        <v/>
      </c>
      <c r="O324" s="28" t="str">
        <f t="shared" si="28"/>
        <v>紀念品</v>
      </c>
      <c r="P324" s="84">
        <f t="shared" ca="1" si="29"/>
        <v>46322</v>
      </c>
      <c r="Q324" s="28">
        <f t="shared" si="30"/>
        <v>0</v>
      </c>
      <c r="R324" s="28">
        <f t="shared" si="31"/>
        <v>0</v>
      </c>
      <c r="S324" s="28">
        <f>IF(COUNTA(大表[[#This Row],[舉例：陳大文]:[例：108]])=2,COUNTIF(大表[名+時數],大表[[#This Row],[名+時數]]),0)</f>
        <v>0</v>
      </c>
      <c r="T324" s="28" t="str">
        <f t="shared" si="32"/>
        <v>Sxxx</v>
      </c>
      <c r="U324" s="28" t="str">
        <f t="shared" si="33"/>
        <v>2526</v>
      </c>
      <c r="V324" s="28" t="str">
        <f t="shared" si="34"/>
        <v/>
      </c>
      <c r="W324" s="34"/>
      <c r="X324" s="35"/>
      <c r="Y324" s="52"/>
      <c r="Z324" s="31"/>
      <c r="AA324" s="31"/>
      <c r="AB324" s="31"/>
      <c r="AC3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4" s="173"/>
      <c r="AE324" s="174"/>
      <c r="AF324" s="174"/>
      <c r="AG324" s="174"/>
      <c r="AH324" s="174"/>
      <c r="AI324" s="179" t="str">
        <f>TRIM(CLEAN(大表[[#This Row],[舉例：陳大文]]))&amp;大表[[#This Row],[例：108]]</f>
        <v/>
      </c>
    </row>
    <row r="325" spans="2:35" ht="16.2" x14ac:dyDescent="0.3"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93"/>
      <c r="M325" s="28">
        <v>309</v>
      </c>
      <c r="N325" s="28" t="str">
        <f>IF(大表[[#This Row],[有效 / 無效]]="有效",大表[[#This Row],[序]],"")</f>
        <v/>
      </c>
      <c r="O325" s="28" t="str">
        <f t="shared" si="28"/>
        <v>紀念品</v>
      </c>
      <c r="P325" s="84">
        <f t="shared" ca="1" si="29"/>
        <v>46322</v>
      </c>
      <c r="Q325" s="28">
        <f t="shared" si="30"/>
        <v>0</v>
      </c>
      <c r="R325" s="28">
        <f t="shared" si="31"/>
        <v>0</v>
      </c>
      <c r="S325" s="28">
        <f>IF(COUNTA(大表[[#This Row],[舉例：陳大文]:[例：108]])=2,COUNTIF(大表[名+時數],大表[[#This Row],[名+時數]]),0)</f>
        <v>0</v>
      </c>
      <c r="T325" s="28" t="str">
        <f t="shared" si="32"/>
        <v>Sxxx</v>
      </c>
      <c r="U325" s="28" t="str">
        <f t="shared" si="33"/>
        <v>2526</v>
      </c>
      <c r="V325" s="28" t="str">
        <f t="shared" si="34"/>
        <v/>
      </c>
      <c r="W325" s="34"/>
      <c r="X325" s="35"/>
      <c r="Y325" s="52"/>
      <c r="Z325" s="31"/>
      <c r="AA325" s="31"/>
      <c r="AB325" s="31"/>
      <c r="AC3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5" s="173"/>
      <c r="AE325" s="174"/>
      <c r="AF325" s="174"/>
      <c r="AG325" s="174"/>
      <c r="AH325" s="174"/>
      <c r="AI325" s="179" t="str">
        <f>TRIM(CLEAN(大表[[#This Row],[舉例：陳大文]]))&amp;大表[[#This Row],[例：108]]</f>
        <v/>
      </c>
    </row>
    <row r="326" spans="2:35" ht="16.2" x14ac:dyDescent="0.3"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93"/>
      <c r="M326" s="28">
        <v>310</v>
      </c>
      <c r="N326" s="28" t="str">
        <f>IF(大表[[#This Row],[有效 / 無效]]="有效",大表[[#This Row],[序]],"")</f>
        <v/>
      </c>
      <c r="O326" s="28" t="str">
        <f t="shared" si="28"/>
        <v>紀念品</v>
      </c>
      <c r="P326" s="84">
        <f t="shared" ca="1" si="29"/>
        <v>46322</v>
      </c>
      <c r="Q326" s="28">
        <f t="shared" si="30"/>
        <v>0</v>
      </c>
      <c r="R326" s="28">
        <f t="shared" si="31"/>
        <v>0</v>
      </c>
      <c r="S326" s="28">
        <f>IF(COUNTA(大表[[#This Row],[舉例：陳大文]:[例：108]])=2,COUNTIF(大表[名+時數],大表[[#This Row],[名+時數]]),0)</f>
        <v>0</v>
      </c>
      <c r="T326" s="28" t="str">
        <f t="shared" si="32"/>
        <v>Sxxx</v>
      </c>
      <c r="U326" s="28" t="str">
        <f t="shared" si="33"/>
        <v>2526</v>
      </c>
      <c r="V326" s="28" t="str">
        <f t="shared" si="34"/>
        <v/>
      </c>
      <c r="W326" s="34"/>
      <c r="X326" s="35"/>
      <c r="Y326" s="52"/>
      <c r="Z326" s="31"/>
      <c r="AA326" s="31"/>
      <c r="AB326" s="31"/>
      <c r="AC3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6" s="173"/>
      <c r="AE326" s="174"/>
      <c r="AF326" s="174"/>
      <c r="AG326" s="174"/>
      <c r="AH326" s="174"/>
      <c r="AI326" s="179" t="str">
        <f>TRIM(CLEAN(大表[[#This Row],[舉例：陳大文]]))&amp;大表[[#This Row],[例：108]]</f>
        <v/>
      </c>
    </row>
    <row r="327" spans="2:35" ht="16.2" x14ac:dyDescent="0.3"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93"/>
      <c r="M327" s="28">
        <v>311</v>
      </c>
      <c r="N327" s="28" t="str">
        <f>IF(大表[[#This Row],[有效 / 無效]]="有效",大表[[#This Row],[序]],"")</f>
        <v/>
      </c>
      <c r="O327" s="28" t="str">
        <f t="shared" si="28"/>
        <v>紀念品</v>
      </c>
      <c r="P327" s="84">
        <f t="shared" ca="1" si="29"/>
        <v>46322</v>
      </c>
      <c r="Q327" s="28">
        <f t="shared" si="30"/>
        <v>0</v>
      </c>
      <c r="R327" s="28">
        <f t="shared" si="31"/>
        <v>0</v>
      </c>
      <c r="S327" s="28">
        <f>IF(COUNTA(大表[[#This Row],[舉例：陳大文]:[例：108]])=2,COUNTIF(大表[名+時數],大表[[#This Row],[名+時數]]),0)</f>
        <v>0</v>
      </c>
      <c r="T327" s="28" t="str">
        <f t="shared" si="32"/>
        <v>Sxxx</v>
      </c>
      <c r="U327" s="28" t="str">
        <f t="shared" si="33"/>
        <v>2526</v>
      </c>
      <c r="V327" s="28" t="str">
        <f t="shared" si="34"/>
        <v/>
      </c>
      <c r="W327" s="34"/>
      <c r="X327" s="35"/>
      <c r="Y327" s="52"/>
      <c r="Z327" s="31"/>
      <c r="AA327" s="31"/>
      <c r="AB327" s="31"/>
      <c r="AC3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7" s="173"/>
      <c r="AE327" s="174"/>
      <c r="AF327" s="174"/>
      <c r="AG327" s="174"/>
      <c r="AH327" s="174"/>
      <c r="AI327" s="179" t="str">
        <f>TRIM(CLEAN(大表[[#This Row],[舉例：陳大文]]))&amp;大表[[#This Row],[例：108]]</f>
        <v/>
      </c>
    </row>
    <row r="328" spans="2:35" ht="16.2" x14ac:dyDescent="0.3"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93"/>
      <c r="M328" s="28">
        <v>312</v>
      </c>
      <c r="N328" s="28" t="str">
        <f>IF(大表[[#This Row],[有效 / 無效]]="有效",大表[[#This Row],[序]],"")</f>
        <v/>
      </c>
      <c r="O328" s="28" t="str">
        <f t="shared" si="28"/>
        <v>紀念品</v>
      </c>
      <c r="P328" s="84">
        <f t="shared" ca="1" si="29"/>
        <v>46322</v>
      </c>
      <c r="Q328" s="28">
        <f t="shared" si="30"/>
        <v>0</v>
      </c>
      <c r="R328" s="28">
        <f t="shared" si="31"/>
        <v>0</v>
      </c>
      <c r="S328" s="28">
        <f>IF(COUNTA(大表[[#This Row],[舉例：陳大文]:[例：108]])=2,COUNTIF(大表[名+時數],大表[[#This Row],[名+時數]]),0)</f>
        <v>0</v>
      </c>
      <c r="T328" s="28" t="str">
        <f t="shared" si="32"/>
        <v>Sxxx</v>
      </c>
      <c r="U328" s="28" t="str">
        <f t="shared" si="33"/>
        <v>2526</v>
      </c>
      <c r="V328" s="28" t="str">
        <f t="shared" si="34"/>
        <v/>
      </c>
      <c r="W328" s="34"/>
      <c r="X328" s="35"/>
      <c r="Y328" s="52"/>
      <c r="Z328" s="31"/>
      <c r="AA328" s="31"/>
      <c r="AB328" s="31"/>
      <c r="AC3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8" s="173"/>
      <c r="AE328" s="174"/>
      <c r="AF328" s="174"/>
      <c r="AG328" s="174"/>
      <c r="AH328" s="174"/>
      <c r="AI328" s="179" t="str">
        <f>TRIM(CLEAN(大表[[#This Row],[舉例：陳大文]]))&amp;大表[[#This Row],[例：108]]</f>
        <v/>
      </c>
    </row>
    <row r="329" spans="2:35" ht="16.2" x14ac:dyDescent="0.3"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93"/>
      <c r="M329" s="28">
        <v>313</v>
      </c>
      <c r="N329" s="28" t="str">
        <f>IF(大表[[#This Row],[有效 / 無效]]="有效",大表[[#This Row],[序]],"")</f>
        <v/>
      </c>
      <c r="O329" s="28" t="str">
        <f t="shared" si="28"/>
        <v>紀念品</v>
      </c>
      <c r="P329" s="84">
        <f t="shared" ca="1" si="29"/>
        <v>46322</v>
      </c>
      <c r="Q329" s="28">
        <f t="shared" si="30"/>
        <v>0</v>
      </c>
      <c r="R329" s="28">
        <f t="shared" si="31"/>
        <v>0</v>
      </c>
      <c r="S329" s="28">
        <f>IF(COUNTA(大表[[#This Row],[舉例：陳大文]:[例：108]])=2,COUNTIF(大表[名+時數],大表[[#This Row],[名+時數]]),0)</f>
        <v>0</v>
      </c>
      <c r="T329" s="28" t="str">
        <f t="shared" si="32"/>
        <v>Sxxx</v>
      </c>
      <c r="U329" s="28" t="str">
        <f t="shared" si="33"/>
        <v>2526</v>
      </c>
      <c r="V329" s="28" t="str">
        <f t="shared" si="34"/>
        <v/>
      </c>
      <c r="W329" s="34"/>
      <c r="X329" s="35"/>
      <c r="Y329" s="52"/>
      <c r="Z329" s="31"/>
      <c r="AA329" s="31"/>
      <c r="AB329" s="31"/>
      <c r="AC3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29" s="173"/>
      <c r="AE329" s="174"/>
      <c r="AF329" s="174"/>
      <c r="AG329" s="174"/>
      <c r="AH329" s="174"/>
      <c r="AI329" s="179" t="str">
        <f>TRIM(CLEAN(大表[[#This Row],[舉例：陳大文]]))&amp;大表[[#This Row],[例：108]]</f>
        <v/>
      </c>
    </row>
    <row r="330" spans="2:35" ht="16.2" x14ac:dyDescent="0.3"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93"/>
      <c r="M330" s="28">
        <v>314</v>
      </c>
      <c r="N330" s="28" t="str">
        <f>IF(大表[[#This Row],[有效 / 無效]]="有效",大表[[#This Row],[序]],"")</f>
        <v/>
      </c>
      <c r="O330" s="28" t="str">
        <f t="shared" si="28"/>
        <v>紀念品</v>
      </c>
      <c r="P330" s="84">
        <f t="shared" ca="1" si="29"/>
        <v>46322</v>
      </c>
      <c r="Q330" s="28">
        <f t="shared" si="30"/>
        <v>0</v>
      </c>
      <c r="R330" s="28">
        <f t="shared" si="31"/>
        <v>0</v>
      </c>
      <c r="S330" s="28">
        <f>IF(COUNTA(大表[[#This Row],[舉例：陳大文]:[例：108]])=2,COUNTIF(大表[名+時數],大表[[#This Row],[名+時數]]),0)</f>
        <v>0</v>
      </c>
      <c r="T330" s="28" t="str">
        <f t="shared" si="32"/>
        <v>Sxxx</v>
      </c>
      <c r="U330" s="28" t="str">
        <f t="shared" si="33"/>
        <v>2526</v>
      </c>
      <c r="V330" s="28" t="str">
        <f t="shared" si="34"/>
        <v/>
      </c>
      <c r="W330" s="34"/>
      <c r="X330" s="35"/>
      <c r="Y330" s="52"/>
      <c r="Z330" s="31"/>
      <c r="AA330" s="31"/>
      <c r="AB330" s="31"/>
      <c r="AC3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0" s="173"/>
      <c r="AE330" s="174"/>
      <c r="AF330" s="174"/>
      <c r="AG330" s="174"/>
      <c r="AH330" s="174"/>
      <c r="AI330" s="179" t="str">
        <f>TRIM(CLEAN(大表[[#This Row],[舉例：陳大文]]))&amp;大表[[#This Row],[例：108]]</f>
        <v/>
      </c>
    </row>
    <row r="331" spans="2:35" ht="16.2" x14ac:dyDescent="0.3"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93"/>
      <c r="M331" s="28">
        <v>315</v>
      </c>
      <c r="N331" s="28" t="str">
        <f>IF(大表[[#This Row],[有效 / 無效]]="有效",大表[[#This Row],[序]],"")</f>
        <v/>
      </c>
      <c r="O331" s="28" t="str">
        <f t="shared" si="28"/>
        <v>紀念品</v>
      </c>
      <c r="P331" s="84">
        <f t="shared" ca="1" si="29"/>
        <v>46322</v>
      </c>
      <c r="Q331" s="28">
        <f t="shared" si="30"/>
        <v>0</v>
      </c>
      <c r="R331" s="28">
        <f t="shared" si="31"/>
        <v>0</v>
      </c>
      <c r="S331" s="28">
        <f>IF(COUNTA(大表[[#This Row],[舉例：陳大文]:[例：108]])=2,COUNTIF(大表[名+時數],大表[[#This Row],[名+時數]]),0)</f>
        <v>0</v>
      </c>
      <c r="T331" s="28" t="str">
        <f t="shared" si="32"/>
        <v>Sxxx</v>
      </c>
      <c r="U331" s="28" t="str">
        <f t="shared" si="33"/>
        <v>2526</v>
      </c>
      <c r="V331" s="28" t="str">
        <f t="shared" si="34"/>
        <v/>
      </c>
      <c r="W331" s="34"/>
      <c r="X331" s="35"/>
      <c r="Y331" s="52"/>
      <c r="Z331" s="31"/>
      <c r="AA331" s="31"/>
      <c r="AB331" s="31"/>
      <c r="AC3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1" s="173"/>
      <c r="AE331" s="174"/>
      <c r="AF331" s="174"/>
      <c r="AG331" s="174"/>
      <c r="AH331" s="174"/>
      <c r="AI331" s="179" t="str">
        <f>TRIM(CLEAN(大表[[#This Row],[舉例：陳大文]]))&amp;大表[[#This Row],[例：108]]</f>
        <v/>
      </c>
    </row>
    <row r="332" spans="2:35" ht="16.2" x14ac:dyDescent="0.3"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93"/>
      <c r="M332" s="28">
        <v>316</v>
      </c>
      <c r="N332" s="28" t="str">
        <f>IF(大表[[#This Row],[有效 / 無效]]="有效",大表[[#This Row],[序]],"")</f>
        <v/>
      </c>
      <c r="O332" s="28" t="str">
        <f t="shared" si="28"/>
        <v>紀念品</v>
      </c>
      <c r="P332" s="84">
        <f t="shared" ca="1" si="29"/>
        <v>46322</v>
      </c>
      <c r="Q332" s="28">
        <f t="shared" si="30"/>
        <v>0</v>
      </c>
      <c r="R332" s="28">
        <f t="shared" si="31"/>
        <v>0</v>
      </c>
      <c r="S332" s="28">
        <f>IF(COUNTA(大表[[#This Row],[舉例：陳大文]:[例：108]])=2,COUNTIF(大表[名+時數],大表[[#This Row],[名+時數]]),0)</f>
        <v>0</v>
      </c>
      <c r="T332" s="28" t="str">
        <f t="shared" si="32"/>
        <v>Sxxx</v>
      </c>
      <c r="U332" s="28" t="str">
        <f t="shared" si="33"/>
        <v>2526</v>
      </c>
      <c r="V332" s="28" t="str">
        <f t="shared" si="34"/>
        <v/>
      </c>
      <c r="W332" s="34"/>
      <c r="X332" s="35"/>
      <c r="Y332" s="52"/>
      <c r="Z332" s="31"/>
      <c r="AA332" s="31"/>
      <c r="AB332" s="31"/>
      <c r="AC3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2" s="173"/>
      <c r="AE332" s="174"/>
      <c r="AF332" s="174"/>
      <c r="AG332" s="174"/>
      <c r="AH332" s="174"/>
      <c r="AI332" s="179" t="str">
        <f>TRIM(CLEAN(大表[[#This Row],[舉例：陳大文]]))&amp;大表[[#This Row],[例：108]]</f>
        <v/>
      </c>
    </row>
    <row r="333" spans="2:35" ht="16.2" x14ac:dyDescent="0.3"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93"/>
      <c r="M333" s="28">
        <v>317</v>
      </c>
      <c r="N333" s="28" t="str">
        <f>IF(大表[[#This Row],[有效 / 無效]]="有效",大表[[#This Row],[序]],"")</f>
        <v/>
      </c>
      <c r="O333" s="28" t="str">
        <f t="shared" si="28"/>
        <v>紀念品</v>
      </c>
      <c r="P333" s="84">
        <f t="shared" ca="1" si="29"/>
        <v>46322</v>
      </c>
      <c r="Q333" s="28">
        <f t="shared" si="30"/>
        <v>0</v>
      </c>
      <c r="R333" s="28">
        <f t="shared" si="31"/>
        <v>0</v>
      </c>
      <c r="S333" s="28">
        <f>IF(COUNTA(大表[[#This Row],[舉例：陳大文]:[例：108]])=2,COUNTIF(大表[名+時數],大表[[#This Row],[名+時數]]),0)</f>
        <v>0</v>
      </c>
      <c r="T333" s="28" t="str">
        <f t="shared" si="32"/>
        <v>Sxxx</v>
      </c>
      <c r="U333" s="28" t="str">
        <f t="shared" si="33"/>
        <v>2526</v>
      </c>
      <c r="V333" s="28" t="str">
        <f t="shared" si="34"/>
        <v/>
      </c>
      <c r="W333" s="34"/>
      <c r="X333" s="35"/>
      <c r="Y333" s="52"/>
      <c r="Z333" s="31"/>
      <c r="AA333" s="31"/>
      <c r="AB333" s="31"/>
      <c r="AC3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3" s="173"/>
      <c r="AE333" s="174"/>
      <c r="AF333" s="174"/>
      <c r="AG333" s="174"/>
      <c r="AH333" s="174"/>
      <c r="AI333" s="179" t="str">
        <f>TRIM(CLEAN(大表[[#This Row],[舉例：陳大文]]))&amp;大表[[#This Row],[例：108]]</f>
        <v/>
      </c>
    </row>
    <row r="334" spans="2:35" ht="16.2" x14ac:dyDescent="0.3"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93"/>
      <c r="M334" s="28">
        <v>318</v>
      </c>
      <c r="N334" s="28" t="str">
        <f>IF(大表[[#This Row],[有效 / 無效]]="有效",大表[[#This Row],[序]],"")</f>
        <v/>
      </c>
      <c r="O334" s="28" t="str">
        <f t="shared" si="28"/>
        <v>紀念品</v>
      </c>
      <c r="P334" s="84">
        <f t="shared" ca="1" si="29"/>
        <v>46322</v>
      </c>
      <c r="Q334" s="28">
        <f t="shared" si="30"/>
        <v>0</v>
      </c>
      <c r="R334" s="28">
        <f t="shared" si="31"/>
        <v>0</v>
      </c>
      <c r="S334" s="28">
        <f>IF(COUNTA(大表[[#This Row],[舉例：陳大文]:[例：108]])=2,COUNTIF(大表[名+時數],大表[[#This Row],[名+時數]]),0)</f>
        <v>0</v>
      </c>
      <c r="T334" s="28" t="str">
        <f t="shared" si="32"/>
        <v>Sxxx</v>
      </c>
      <c r="U334" s="28" t="str">
        <f t="shared" si="33"/>
        <v>2526</v>
      </c>
      <c r="V334" s="28" t="str">
        <f t="shared" si="34"/>
        <v/>
      </c>
      <c r="W334" s="34"/>
      <c r="X334" s="35"/>
      <c r="Y334" s="52"/>
      <c r="Z334" s="31"/>
      <c r="AA334" s="31"/>
      <c r="AB334" s="31"/>
      <c r="AC3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4" s="173"/>
      <c r="AE334" s="174"/>
      <c r="AF334" s="174"/>
      <c r="AG334" s="174"/>
      <c r="AH334" s="174"/>
      <c r="AI334" s="179" t="str">
        <f>TRIM(CLEAN(大表[[#This Row],[舉例：陳大文]]))&amp;大表[[#This Row],[例：108]]</f>
        <v/>
      </c>
    </row>
    <row r="335" spans="2:35" ht="16.2" x14ac:dyDescent="0.3"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93"/>
      <c r="M335" s="28">
        <v>319</v>
      </c>
      <c r="N335" s="28" t="str">
        <f>IF(大表[[#This Row],[有效 / 無效]]="有效",大表[[#This Row],[序]],"")</f>
        <v/>
      </c>
      <c r="O335" s="28" t="str">
        <f t="shared" si="28"/>
        <v>紀念品</v>
      </c>
      <c r="P335" s="84">
        <f t="shared" ca="1" si="29"/>
        <v>46322</v>
      </c>
      <c r="Q335" s="28">
        <f t="shared" si="30"/>
        <v>0</v>
      </c>
      <c r="R335" s="28">
        <f t="shared" si="31"/>
        <v>0</v>
      </c>
      <c r="S335" s="28">
        <f>IF(COUNTA(大表[[#This Row],[舉例：陳大文]:[例：108]])=2,COUNTIF(大表[名+時數],大表[[#This Row],[名+時數]]),0)</f>
        <v>0</v>
      </c>
      <c r="T335" s="28" t="str">
        <f t="shared" si="32"/>
        <v>Sxxx</v>
      </c>
      <c r="U335" s="28" t="str">
        <f t="shared" si="33"/>
        <v>2526</v>
      </c>
      <c r="V335" s="28" t="str">
        <f t="shared" si="34"/>
        <v/>
      </c>
      <c r="W335" s="34"/>
      <c r="X335" s="35"/>
      <c r="Y335" s="52"/>
      <c r="Z335" s="31"/>
      <c r="AA335" s="31"/>
      <c r="AB335" s="31"/>
      <c r="AC3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5" s="173"/>
      <c r="AE335" s="174"/>
      <c r="AF335" s="174"/>
      <c r="AG335" s="174"/>
      <c r="AH335" s="174"/>
      <c r="AI335" s="179" t="str">
        <f>TRIM(CLEAN(大表[[#This Row],[舉例：陳大文]]))&amp;大表[[#This Row],[例：108]]</f>
        <v/>
      </c>
    </row>
    <row r="336" spans="2:35" ht="16.2" x14ac:dyDescent="0.3"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93"/>
      <c r="M336" s="28">
        <v>320</v>
      </c>
      <c r="N336" s="28" t="str">
        <f>IF(大表[[#This Row],[有效 / 無效]]="有效",大表[[#This Row],[序]],"")</f>
        <v/>
      </c>
      <c r="O336" s="28" t="str">
        <f t="shared" si="28"/>
        <v>紀念品</v>
      </c>
      <c r="P336" s="84">
        <f t="shared" ca="1" si="29"/>
        <v>46322</v>
      </c>
      <c r="Q336" s="28">
        <f t="shared" si="30"/>
        <v>0</v>
      </c>
      <c r="R336" s="28">
        <f t="shared" si="31"/>
        <v>0</v>
      </c>
      <c r="S336" s="28">
        <f>IF(COUNTA(大表[[#This Row],[舉例：陳大文]:[例：108]])=2,COUNTIF(大表[名+時數],大表[[#This Row],[名+時數]]),0)</f>
        <v>0</v>
      </c>
      <c r="T336" s="28" t="str">
        <f t="shared" si="32"/>
        <v>Sxxx</v>
      </c>
      <c r="U336" s="28" t="str">
        <f t="shared" si="33"/>
        <v>2526</v>
      </c>
      <c r="V336" s="28" t="str">
        <f t="shared" si="34"/>
        <v/>
      </c>
      <c r="W336" s="34"/>
      <c r="X336" s="35"/>
      <c r="Y336" s="52"/>
      <c r="Z336" s="31"/>
      <c r="AA336" s="31"/>
      <c r="AB336" s="31"/>
      <c r="AC3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6" s="173"/>
      <c r="AE336" s="174"/>
      <c r="AF336" s="174"/>
      <c r="AG336" s="174"/>
      <c r="AH336" s="174"/>
      <c r="AI336" s="179" t="str">
        <f>TRIM(CLEAN(大表[[#This Row],[舉例：陳大文]]))&amp;大表[[#This Row],[例：108]]</f>
        <v/>
      </c>
    </row>
    <row r="337" spans="2:35" ht="16.2" x14ac:dyDescent="0.3"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93"/>
      <c r="M337" s="28">
        <v>321</v>
      </c>
      <c r="N337" s="28" t="str">
        <f>IF(大表[[#This Row],[有效 / 無效]]="有效",大表[[#This Row],[序]],"")</f>
        <v/>
      </c>
      <c r="O337" s="28" t="str">
        <f t="shared" ref="O337:O400" si="35">"紀念品"</f>
        <v>紀念品</v>
      </c>
      <c r="P337" s="84">
        <f t="shared" ref="P337:P400" ca="1" si="36">AF$7</f>
        <v>46322</v>
      </c>
      <c r="Q337" s="28">
        <f t="shared" ref="Q337:Q400" si="37">$D$9</f>
        <v>0</v>
      </c>
      <c r="R337" s="28">
        <f t="shared" ref="R337:R400" si="38">$D$10</f>
        <v>0</v>
      </c>
      <c r="S337" s="28">
        <f>IF(COUNTA(大表[[#This Row],[舉例：陳大文]:[例：108]])=2,COUNTIF(大表[名+時數],大表[[#This Row],[名+時數]]),0)</f>
        <v>0</v>
      </c>
      <c r="T337" s="28" t="str">
        <f t="shared" ref="T337:T400" si="39">$AF$8</f>
        <v>Sxxx</v>
      </c>
      <c r="U337" s="28" t="str">
        <f t="shared" ref="U337:U400" si="40">RIGHT($E$7,4)</f>
        <v>2526</v>
      </c>
      <c r="V337" s="28" t="str">
        <f t="shared" ref="V337:V400" si="41">CLEAN(TRIM($D$8))</f>
        <v/>
      </c>
      <c r="W337" s="34"/>
      <c r="X337" s="35"/>
      <c r="Y337" s="52"/>
      <c r="Z337" s="31"/>
      <c r="AA337" s="31"/>
      <c r="AB337" s="31"/>
      <c r="AC3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7" s="173"/>
      <c r="AE337" s="174"/>
      <c r="AF337" s="174"/>
      <c r="AG337" s="174"/>
      <c r="AH337" s="174"/>
      <c r="AI337" s="179" t="str">
        <f>TRIM(CLEAN(大表[[#This Row],[舉例：陳大文]]))&amp;大表[[#This Row],[例：108]]</f>
        <v/>
      </c>
    </row>
    <row r="338" spans="2:35" ht="16.2" x14ac:dyDescent="0.3"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93"/>
      <c r="M338" s="28">
        <v>322</v>
      </c>
      <c r="N338" s="28" t="str">
        <f>IF(大表[[#This Row],[有效 / 無效]]="有效",大表[[#This Row],[序]],"")</f>
        <v/>
      </c>
      <c r="O338" s="28" t="str">
        <f t="shared" si="35"/>
        <v>紀念品</v>
      </c>
      <c r="P338" s="84">
        <f t="shared" ca="1" si="36"/>
        <v>46322</v>
      </c>
      <c r="Q338" s="28">
        <f t="shared" si="37"/>
        <v>0</v>
      </c>
      <c r="R338" s="28">
        <f t="shared" si="38"/>
        <v>0</v>
      </c>
      <c r="S338" s="28">
        <f>IF(COUNTA(大表[[#This Row],[舉例：陳大文]:[例：108]])=2,COUNTIF(大表[名+時數],大表[[#This Row],[名+時數]]),0)</f>
        <v>0</v>
      </c>
      <c r="T338" s="28" t="str">
        <f t="shared" si="39"/>
        <v>Sxxx</v>
      </c>
      <c r="U338" s="28" t="str">
        <f t="shared" si="40"/>
        <v>2526</v>
      </c>
      <c r="V338" s="28" t="str">
        <f t="shared" si="41"/>
        <v/>
      </c>
      <c r="W338" s="34"/>
      <c r="X338" s="35"/>
      <c r="Y338" s="52"/>
      <c r="Z338" s="31"/>
      <c r="AA338" s="31"/>
      <c r="AB338" s="31"/>
      <c r="AC3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8" s="173"/>
      <c r="AE338" s="174"/>
      <c r="AF338" s="174"/>
      <c r="AG338" s="174"/>
      <c r="AH338" s="174"/>
      <c r="AI338" s="179" t="str">
        <f>TRIM(CLEAN(大表[[#This Row],[舉例：陳大文]]))&amp;大表[[#This Row],[例：108]]</f>
        <v/>
      </c>
    </row>
    <row r="339" spans="2:35" ht="16.2" x14ac:dyDescent="0.3"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93"/>
      <c r="M339" s="28">
        <v>323</v>
      </c>
      <c r="N339" s="28" t="str">
        <f>IF(大表[[#This Row],[有效 / 無效]]="有效",大表[[#This Row],[序]],"")</f>
        <v/>
      </c>
      <c r="O339" s="28" t="str">
        <f t="shared" si="35"/>
        <v>紀念品</v>
      </c>
      <c r="P339" s="84">
        <f t="shared" ca="1" si="36"/>
        <v>46322</v>
      </c>
      <c r="Q339" s="28">
        <f t="shared" si="37"/>
        <v>0</v>
      </c>
      <c r="R339" s="28">
        <f t="shared" si="38"/>
        <v>0</v>
      </c>
      <c r="S339" s="28">
        <f>IF(COUNTA(大表[[#This Row],[舉例：陳大文]:[例：108]])=2,COUNTIF(大表[名+時數],大表[[#This Row],[名+時數]]),0)</f>
        <v>0</v>
      </c>
      <c r="T339" s="28" t="str">
        <f t="shared" si="39"/>
        <v>Sxxx</v>
      </c>
      <c r="U339" s="28" t="str">
        <f t="shared" si="40"/>
        <v>2526</v>
      </c>
      <c r="V339" s="28" t="str">
        <f t="shared" si="41"/>
        <v/>
      </c>
      <c r="W339" s="34"/>
      <c r="X339" s="35"/>
      <c r="Y339" s="52"/>
      <c r="Z339" s="31"/>
      <c r="AA339" s="31"/>
      <c r="AB339" s="31"/>
      <c r="AC3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39" s="173"/>
      <c r="AE339" s="174"/>
      <c r="AF339" s="174"/>
      <c r="AG339" s="174"/>
      <c r="AH339" s="174"/>
      <c r="AI339" s="179" t="str">
        <f>TRIM(CLEAN(大表[[#This Row],[舉例：陳大文]]))&amp;大表[[#This Row],[例：108]]</f>
        <v/>
      </c>
    </row>
    <row r="340" spans="2:35" ht="16.2" x14ac:dyDescent="0.3"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93"/>
      <c r="M340" s="28">
        <v>324</v>
      </c>
      <c r="N340" s="28" t="str">
        <f>IF(大表[[#This Row],[有效 / 無效]]="有效",大表[[#This Row],[序]],"")</f>
        <v/>
      </c>
      <c r="O340" s="28" t="str">
        <f t="shared" si="35"/>
        <v>紀念品</v>
      </c>
      <c r="P340" s="84">
        <f t="shared" ca="1" si="36"/>
        <v>46322</v>
      </c>
      <c r="Q340" s="28">
        <f t="shared" si="37"/>
        <v>0</v>
      </c>
      <c r="R340" s="28">
        <f t="shared" si="38"/>
        <v>0</v>
      </c>
      <c r="S340" s="28">
        <f>IF(COUNTA(大表[[#This Row],[舉例：陳大文]:[例：108]])=2,COUNTIF(大表[名+時數],大表[[#This Row],[名+時數]]),0)</f>
        <v>0</v>
      </c>
      <c r="T340" s="28" t="str">
        <f t="shared" si="39"/>
        <v>Sxxx</v>
      </c>
      <c r="U340" s="28" t="str">
        <f t="shared" si="40"/>
        <v>2526</v>
      </c>
      <c r="V340" s="28" t="str">
        <f t="shared" si="41"/>
        <v/>
      </c>
      <c r="W340" s="34"/>
      <c r="X340" s="35"/>
      <c r="Y340" s="52"/>
      <c r="Z340" s="31"/>
      <c r="AA340" s="31"/>
      <c r="AB340" s="31"/>
      <c r="AC3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0" s="173"/>
      <c r="AE340" s="174"/>
      <c r="AF340" s="174"/>
      <c r="AG340" s="174"/>
      <c r="AH340" s="174"/>
      <c r="AI340" s="179" t="str">
        <f>TRIM(CLEAN(大表[[#This Row],[舉例：陳大文]]))&amp;大表[[#This Row],[例：108]]</f>
        <v/>
      </c>
    </row>
    <row r="341" spans="2:35" ht="16.2" x14ac:dyDescent="0.3"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93"/>
      <c r="M341" s="28">
        <v>325</v>
      </c>
      <c r="N341" s="28" t="str">
        <f>IF(大表[[#This Row],[有效 / 無效]]="有效",大表[[#This Row],[序]],"")</f>
        <v/>
      </c>
      <c r="O341" s="28" t="str">
        <f t="shared" si="35"/>
        <v>紀念品</v>
      </c>
      <c r="P341" s="84">
        <f t="shared" ca="1" si="36"/>
        <v>46322</v>
      </c>
      <c r="Q341" s="28">
        <f t="shared" si="37"/>
        <v>0</v>
      </c>
      <c r="R341" s="28">
        <f t="shared" si="38"/>
        <v>0</v>
      </c>
      <c r="S341" s="28">
        <f>IF(COUNTA(大表[[#This Row],[舉例：陳大文]:[例：108]])=2,COUNTIF(大表[名+時數],大表[[#This Row],[名+時數]]),0)</f>
        <v>0</v>
      </c>
      <c r="T341" s="28" t="str">
        <f t="shared" si="39"/>
        <v>Sxxx</v>
      </c>
      <c r="U341" s="28" t="str">
        <f t="shared" si="40"/>
        <v>2526</v>
      </c>
      <c r="V341" s="28" t="str">
        <f t="shared" si="41"/>
        <v/>
      </c>
      <c r="W341" s="34"/>
      <c r="X341" s="35"/>
      <c r="Y341" s="52"/>
      <c r="Z341" s="31"/>
      <c r="AA341" s="31"/>
      <c r="AB341" s="31"/>
      <c r="AC3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1" s="173"/>
      <c r="AE341" s="174"/>
      <c r="AF341" s="174"/>
      <c r="AG341" s="174"/>
      <c r="AH341" s="174"/>
      <c r="AI341" s="179" t="str">
        <f>TRIM(CLEAN(大表[[#This Row],[舉例：陳大文]]))&amp;大表[[#This Row],[例：108]]</f>
        <v/>
      </c>
    </row>
    <row r="342" spans="2:35" ht="16.2" x14ac:dyDescent="0.3"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93"/>
      <c r="M342" s="28">
        <v>326</v>
      </c>
      <c r="N342" s="28" t="str">
        <f>IF(大表[[#This Row],[有效 / 無效]]="有效",大表[[#This Row],[序]],"")</f>
        <v/>
      </c>
      <c r="O342" s="28" t="str">
        <f t="shared" si="35"/>
        <v>紀念品</v>
      </c>
      <c r="P342" s="84">
        <f t="shared" ca="1" si="36"/>
        <v>46322</v>
      </c>
      <c r="Q342" s="28">
        <f t="shared" si="37"/>
        <v>0</v>
      </c>
      <c r="R342" s="28">
        <f t="shared" si="38"/>
        <v>0</v>
      </c>
      <c r="S342" s="28">
        <f>IF(COUNTA(大表[[#This Row],[舉例：陳大文]:[例：108]])=2,COUNTIF(大表[名+時數],大表[[#This Row],[名+時數]]),0)</f>
        <v>0</v>
      </c>
      <c r="T342" s="28" t="str">
        <f t="shared" si="39"/>
        <v>Sxxx</v>
      </c>
      <c r="U342" s="28" t="str">
        <f t="shared" si="40"/>
        <v>2526</v>
      </c>
      <c r="V342" s="28" t="str">
        <f t="shared" si="41"/>
        <v/>
      </c>
      <c r="W342" s="34"/>
      <c r="X342" s="35"/>
      <c r="Y342" s="52"/>
      <c r="Z342" s="31"/>
      <c r="AA342" s="31"/>
      <c r="AB342" s="31"/>
      <c r="AC3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2" s="173"/>
      <c r="AE342" s="174"/>
      <c r="AF342" s="174"/>
      <c r="AG342" s="174"/>
      <c r="AH342" s="174"/>
      <c r="AI342" s="179" t="str">
        <f>TRIM(CLEAN(大表[[#This Row],[舉例：陳大文]]))&amp;大表[[#This Row],[例：108]]</f>
        <v/>
      </c>
    </row>
    <row r="343" spans="2:35" ht="16.2" x14ac:dyDescent="0.3"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93"/>
      <c r="M343" s="28">
        <v>327</v>
      </c>
      <c r="N343" s="28" t="str">
        <f>IF(大表[[#This Row],[有效 / 無效]]="有效",大表[[#This Row],[序]],"")</f>
        <v/>
      </c>
      <c r="O343" s="28" t="str">
        <f t="shared" si="35"/>
        <v>紀念品</v>
      </c>
      <c r="P343" s="84">
        <f t="shared" ca="1" si="36"/>
        <v>46322</v>
      </c>
      <c r="Q343" s="28">
        <f t="shared" si="37"/>
        <v>0</v>
      </c>
      <c r="R343" s="28">
        <f t="shared" si="38"/>
        <v>0</v>
      </c>
      <c r="S343" s="28">
        <f>IF(COUNTA(大表[[#This Row],[舉例：陳大文]:[例：108]])=2,COUNTIF(大表[名+時數],大表[[#This Row],[名+時數]]),0)</f>
        <v>0</v>
      </c>
      <c r="T343" s="28" t="str">
        <f t="shared" si="39"/>
        <v>Sxxx</v>
      </c>
      <c r="U343" s="28" t="str">
        <f t="shared" si="40"/>
        <v>2526</v>
      </c>
      <c r="V343" s="28" t="str">
        <f t="shared" si="41"/>
        <v/>
      </c>
      <c r="W343" s="34"/>
      <c r="X343" s="35"/>
      <c r="Y343" s="52"/>
      <c r="Z343" s="31"/>
      <c r="AA343" s="31"/>
      <c r="AB343" s="31"/>
      <c r="AC3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3" s="173"/>
      <c r="AE343" s="174"/>
      <c r="AF343" s="174"/>
      <c r="AG343" s="174"/>
      <c r="AH343" s="174"/>
      <c r="AI343" s="179" t="str">
        <f>TRIM(CLEAN(大表[[#This Row],[舉例：陳大文]]))&amp;大表[[#This Row],[例：108]]</f>
        <v/>
      </c>
    </row>
    <row r="344" spans="2:35" ht="16.2" x14ac:dyDescent="0.3"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93"/>
      <c r="M344" s="28">
        <v>328</v>
      </c>
      <c r="N344" s="28" t="str">
        <f>IF(大表[[#This Row],[有效 / 無效]]="有效",大表[[#This Row],[序]],"")</f>
        <v/>
      </c>
      <c r="O344" s="28" t="str">
        <f t="shared" si="35"/>
        <v>紀念品</v>
      </c>
      <c r="P344" s="84">
        <f t="shared" ca="1" si="36"/>
        <v>46322</v>
      </c>
      <c r="Q344" s="28">
        <f t="shared" si="37"/>
        <v>0</v>
      </c>
      <c r="R344" s="28">
        <f t="shared" si="38"/>
        <v>0</v>
      </c>
      <c r="S344" s="28">
        <f>IF(COUNTA(大表[[#This Row],[舉例：陳大文]:[例：108]])=2,COUNTIF(大表[名+時數],大表[[#This Row],[名+時數]]),0)</f>
        <v>0</v>
      </c>
      <c r="T344" s="28" t="str">
        <f t="shared" si="39"/>
        <v>Sxxx</v>
      </c>
      <c r="U344" s="28" t="str">
        <f t="shared" si="40"/>
        <v>2526</v>
      </c>
      <c r="V344" s="28" t="str">
        <f t="shared" si="41"/>
        <v/>
      </c>
      <c r="W344" s="34"/>
      <c r="X344" s="35"/>
      <c r="Y344" s="52"/>
      <c r="Z344" s="31"/>
      <c r="AA344" s="31"/>
      <c r="AB344" s="31"/>
      <c r="AC3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4" s="173"/>
      <c r="AE344" s="174"/>
      <c r="AF344" s="174"/>
      <c r="AG344" s="174"/>
      <c r="AH344" s="174"/>
      <c r="AI344" s="179" t="str">
        <f>TRIM(CLEAN(大表[[#This Row],[舉例：陳大文]]))&amp;大表[[#This Row],[例：108]]</f>
        <v/>
      </c>
    </row>
    <row r="345" spans="2:35" ht="16.2" x14ac:dyDescent="0.3"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93"/>
      <c r="M345" s="28">
        <v>329</v>
      </c>
      <c r="N345" s="28" t="str">
        <f>IF(大表[[#This Row],[有效 / 無效]]="有效",大表[[#This Row],[序]],"")</f>
        <v/>
      </c>
      <c r="O345" s="28" t="str">
        <f t="shared" si="35"/>
        <v>紀念品</v>
      </c>
      <c r="P345" s="84">
        <f t="shared" ca="1" si="36"/>
        <v>46322</v>
      </c>
      <c r="Q345" s="28">
        <f t="shared" si="37"/>
        <v>0</v>
      </c>
      <c r="R345" s="28">
        <f t="shared" si="38"/>
        <v>0</v>
      </c>
      <c r="S345" s="28">
        <f>IF(COUNTA(大表[[#This Row],[舉例：陳大文]:[例：108]])=2,COUNTIF(大表[名+時數],大表[[#This Row],[名+時數]]),0)</f>
        <v>0</v>
      </c>
      <c r="T345" s="28" t="str">
        <f t="shared" si="39"/>
        <v>Sxxx</v>
      </c>
      <c r="U345" s="28" t="str">
        <f t="shared" si="40"/>
        <v>2526</v>
      </c>
      <c r="V345" s="28" t="str">
        <f t="shared" si="41"/>
        <v/>
      </c>
      <c r="W345" s="34"/>
      <c r="X345" s="35"/>
      <c r="Y345" s="52"/>
      <c r="Z345" s="31"/>
      <c r="AA345" s="31"/>
      <c r="AB345" s="31"/>
      <c r="AC3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5" s="173"/>
      <c r="AE345" s="174"/>
      <c r="AF345" s="174"/>
      <c r="AG345" s="174"/>
      <c r="AH345" s="174"/>
      <c r="AI345" s="179" t="str">
        <f>TRIM(CLEAN(大表[[#This Row],[舉例：陳大文]]))&amp;大表[[#This Row],[例：108]]</f>
        <v/>
      </c>
    </row>
    <row r="346" spans="2:35" ht="16.2" x14ac:dyDescent="0.3"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93"/>
      <c r="M346" s="28">
        <v>330</v>
      </c>
      <c r="N346" s="28" t="str">
        <f>IF(大表[[#This Row],[有效 / 無效]]="有效",大表[[#This Row],[序]],"")</f>
        <v/>
      </c>
      <c r="O346" s="28" t="str">
        <f t="shared" si="35"/>
        <v>紀念品</v>
      </c>
      <c r="P346" s="84">
        <f t="shared" ca="1" si="36"/>
        <v>46322</v>
      </c>
      <c r="Q346" s="28">
        <f t="shared" si="37"/>
        <v>0</v>
      </c>
      <c r="R346" s="28">
        <f t="shared" si="38"/>
        <v>0</v>
      </c>
      <c r="S346" s="28">
        <f>IF(COUNTA(大表[[#This Row],[舉例：陳大文]:[例：108]])=2,COUNTIF(大表[名+時數],大表[[#This Row],[名+時數]]),0)</f>
        <v>0</v>
      </c>
      <c r="T346" s="28" t="str">
        <f t="shared" si="39"/>
        <v>Sxxx</v>
      </c>
      <c r="U346" s="28" t="str">
        <f t="shared" si="40"/>
        <v>2526</v>
      </c>
      <c r="V346" s="28" t="str">
        <f t="shared" si="41"/>
        <v/>
      </c>
      <c r="W346" s="34"/>
      <c r="X346" s="35"/>
      <c r="Y346" s="52"/>
      <c r="Z346" s="31"/>
      <c r="AA346" s="31"/>
      <c r="AB346" s="31"/>
      <c r="AC3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6" s="173"/>
      <c r="AE346" s="174"/>
      <c r="AF346" s="174"/>
      <c r="AG346" s="174"/>
      <c r="AH346" s="174"/>
      <c r="AI346" s="179" t="str">
        <f>TRIM(CLEAN(大表[[#This Row],[舉例：陳大文]]))&amp;大表[[#This Row],[例：108]]</f>
        <v/>
      </c>
    </row>
    <row r="347" spans="2:35" ht="16.2" x14ac:dyDescent="0.3"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93"/>
      <c r="M347" s="28">
        <v>331</v>
      </c>
      <c r="N347" s="28" t="str">
        <f>IF(大表[[#This Row],[有效 / 無效]]="有效",大表[[#This Row],[序]],"")</f>
        <v/>
      </c>
      <c r="O347" s="28" t="str">
        <f t="shared" si="35"/>
        <v>紀念品</v>
      </c>
      <c r="P347" s="84">
        <f t="shared" ca="1" si="36"/>
        <v>46322</v>
      </c>
      <c r="Q347" s="28">
        <f t="shared" si="37"/>
        <v>0</v>
      </c>
      <c r="R347" s="28">
        <f t="shared" si="38"/>
        <v>0</v>
      </c>
      <c r="S347" s="28">
        <f>IF(COUNTA(大表[[#This Row],[舉例：陳大文]:[例：108]])=2,COUNTIF(大表[名+時數],大表[[#This Row],[名+時數]]),0)</f>
        <v>0</v>
      </c>
      <c r="T347" s="28" t="str">
        <f t="shared" si="39"/>
        <v>Sxxx</v>
      </c>
      <c r="U347" s="28" t="str">
        <f t="shared" si="40"/>
        <v>2526</v>
      </c>
      <c r="V347" s="28" t="str">
        <f t="shared" si="41"/>
        <v/>
      </c>
      <c r="W347" s="34"/>
      <c r="X347" s="35"/>
      <c r="Y347" s="52"/>
      <c r="Z347" s="31"/>
      <c r="AA347" s="31"/>
      <c r="AB347" s="31"/>
      <c r="AC3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7" s="173"/>
      <c r="AE347" s="174"/>
      <c r="AF347" s="174"/>
      <c r="AG347" s="174"/>
      <c r="AH347" s="174"/>
      <c r="AI347" s="179" t="str">
        <f>TRIM(CLEAN(大表[[#This Row],[舉例：陳大文]]))&amp;大表[[#This Row],[例：108]]</f>
        <v/>
      </c>
    </row>
    <row r="348" spans="2:35" ht="16.2" x14ac:dyDescent="0.3"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93"/>
      <c r="M348" s="28">
        <v>332</v>
      </c>
      <c r="N348" s="28" t="str">
        <f>IF(大表[[#This Row],[有效 / 無效]]="有效",大表[[#This Row],[序]],"")</f>
        <v/>
      </c>
      <c r="O348" s="28" t="str">
        <f t="shared" si="35"/>
        <v>紀念品</v>
      </c>
      <c r="P348" s="84">
        <f t="shared" ca="1" si="36"/>
        <v>46322</v>
      </c>
      <c r="Q348" s="28">
        <f t="shared" si="37"/>
        <v>0</v>
      </c>
      <c r="R348" s="28">
        <f t="shared" si="38"/>
        <v>0</v>
      </c>
      <c r="S348" s="28">
        <f>IF(COUNTA(大表[[#This Row],[舉例：陳大文]:[例：108]])=2,COUNTIF(大表[名+時數],大表[[#This Row],[名+時數]]),0)</f>
        <v>0</v>
      </c>
      <c r="T348" s="28" t="str">
        <f t="shared" si="39"/>
        <v>Sxxx</v>
      </c>
      <c r="U348" s="28" t="str">
        <f t="shared" si="40"/>
        <v>2526</v>
      </c>
      <c r="V348" s="28" t="str">
        <f t="shared" si="41"/>
        <v/>
      </c>
      <c r="W348" s="34"/>
      <c r="X348" s="35"/>
      <c r="Y348" s="52"/>
      <c r="Z348" s="31"/>
      <c r="AA348" s="31"/>
      <c r="AB348" s="31"/>
      <c r="AC3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8" s="173"/>
      <c r="AE348" s="174"/>
      <c r="AF348" s="174"/>
      <c r="AG348" s="174"/>
      <c r="AH348" s="174"/>
      <c r="AI348" s="179" t="str">
        <f>TRIM(CLEAN(大表[[#This Row],[舉例：陳大文]]))&amp;大表[[#This Row],[例：108]]</f>
        <v/>
      </c>
    </row>
    <row r="349" spans="2:35" ht="16.2" x14ac:dyDescent="0.3"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93"/>
      <c r="M349" s="28">
        <v>333</v>
      </c>
      <c r="N349" s="28" t="str">
        <f>IF(大表[[#This Row],[有效 / 無效]]="有效",大表[[#This Row],[序]],"")</f>
        <v/>
      </c>
      <c r="O349" s="28" t="str">
        <f t="shared" si="35"/>
        <v>紀念品</v>
      </c>
      <c r="P349" s="84">
        <f t="shared" ca="1" si="36"/>
        <v>46322</v>
      </c>
      <c r="Q349" s="28">
        <f t="shared" si="37"/>
        <v>0</v>
      </c>
      <c r="R349" s="28">
        <f t="shared" si="38"/>
        <v>0</v>
      </c>
      <c r="S349" s="28">
        <f>IF(COUNTA(大表[[#This Row],[舉例：陳大文]:[例：108]])=2,COUNTIF(大表[名+時數],大表[[#This Row],[名+時數]]),0)</f>
        <v>0</v>
      </c>
      <c r="T349" s="28" t="str">
        <f t="shared" si="39"/>
        <v>Sxxx</v>
      </c>
      <c r="U349" s="28" t="str">
        <f t="shared" si="40"/>
        <v>2526</v>
      </c>
      <c r="V349" s="28" t="str">
        <f t="shared" si="41"/>
        <v/>
      </c>
      <c r="W349" s="34"/>
      <c r="X349" s="35"/>
      <c r="Y349" s="52"/>
      <c r="Z349" s="31"/>
      <c r="AA349" s="31"/>
      <c r="AB349" s="31"/>
      <c r="AC3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49" s="173"/>
      <c r="AE349" s="174"/>
      <c r="AF349" s="174"/>
      <c r="AG349" s="174"/>
      <c r="AH349" s="174"/>
      <c r="AI349" s="179" t="str">
        <f>TRIM(CLEAN(大表[[#This Row],[舉例：陳大文]]))&amp;大表[[#This Row],[例：108]]</f>
        <v/>
      </c>
    </row>
    <row r="350" spans="2:35" ht="16.2" x14ac:dyDescent="0.3"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93"/>
      <c r="M350" s="28">
        <v>334</v>
      </c>
      <c r="N350" s="28" t="str">
        <f>IF(大表[[#This Row],[有效 / 無效]]="有效",大表[[#This Row],[序]],"")</f>
        <v/>
      </c>
      <c r="O350" s="28" t="str">
        <f t="shared" si="35"/>
        <v>紀念品</v>
      </c>
      <c r="P350" s="84">
        <f t="shared" ca="1" si="36"/>
        <v>46322</v>
      </c>
      <c r="Q350" s="28">
        <f t="shared" si="37"/>
        <v>0</v>
      </c>
      <c r="R350" s="28">
        <f t="shared" si="38"/>
        <v>0</v>
      </c>
      <c r="S350" s="28">
        <f>IF(COUNTA(大表[[#This Row],[舉例：陳大文]:[例：108]])=2,COUNTIF(大表[名+時數],大表[[#This Row],[名+時數]]),0)</f>
        <v>0</v>
      </c>
      <c r="T350" s="28" t="str">
        <f t="shared" si="39"/>
        <v>Sxxx</v>
      </c>
      <c r="U350" s="28" t="str">
        <f t="shared" si="40"/>
        <v>2526</v>
      </c>
      <c r="V350" s="28" t="str">
        <f t="shared" si="41"/>
        <v/>
      </c>
      <c r="W350" s="34"/>
      <c r="X350" s="35"/>
      <c r="Y350" s="52"/>
      <c r="Z350" s="31"/>
      <c r="AA350" s="31"/>
      <c r="AB350" s="31"/>
      <c r="AC3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0" s="173"/>
      <c r="AE350" s="174"/>
      <c r="AF350" s="174"/>
      <c r="AG350" s="174"/>
      <c r="AH350" s="174"/>
      <c r="AI350" s="179" t="str">
        <f>TRIM(CLEAN(大表[[#This Row],[舉例：陳大文]]))&amp;大表[[#This Row],[例：108]]</f>
        <v/>
      </c>
    </row>
    <row r="351" spans="2:35" ht="16.2" x14ac:dyDescent="0.3"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93"/>
      <c r="M351" s="28">
        <v>335</v>
      </c>
      <c r="N351" s="28" t="str">
        <f>IF(大表[[#This Row],[有效 / 無效]]="有效",大表[[#This Row],[序]],"")</f>
        <v/>
      </c>
      <c r="O351" s="28" t="str">
        <f t="shared" si="35"/>
        <v>紀念品</v>
      </c>
      <c r="P351" s="84">
        <f t="shared" ca="1" si="36"/>
        <v>46322</v>
      </c>
      <c r="Q351" s="28">
        <f t="shared" si="37"/>
        <v>0</v>
      </c>
      <c r="R351" s="28">
        <f t="shared" si="38"/>
        <v>0</v>
      </c>
      <c r="S351" s="28">
        <f>IF(COUNTA(大表[[#This Row],[舉例：陳大文]:[例：108]])=2,COUNTIF(大表[名+時數],大表[[#This Row],[名+時數]]),0)</f>
        <v>0</v>
      </c>
      <c r="T351" s="28" t="str">
        <f t="shared" si="39"/>
        <v>Sxxx</v>
      </c>
      <c r="U351" s="28" t="str">
        <f t="shared" si="40"/>
        <v>2526</v>
      </c>
      <c r="V351" s="28" t="str">
        <f t="shared" si="41"/>
        <v/>
      </c>
      <c r="W351" s="34"/>
      <c r="X351" s="35"/>
      <c r="Y351" s="52"/>
      <c r="Z351" s="31"/>
      <c r="AA351" s="31"/>
      <c r="AB351" s="31"/>
      <c r="AC3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1" s="173"/>
      <c r="AE351" s="174"/>
      <c r="AF351" s="174"/>
      <c r="AG351" s="174"/>
      <c r="AH351" s="174"/>
      <c r="AI351" s="179" t="str">
        <f>TRIM(CLEAN(大表[[#This Row],[舉例：陳大文]]))&amp;大表[[#This Row],[例：108]]</f>
        <v/>
      </c>
    </row>
    <row r="352" spans="2:35" ht="16.2" x14ac:dyDescent="0.3"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93"/>
      <c r="M352" s="28">
        <v>336</v>
      </c>
      <c r="N352" s="28" t="str">
        <f>IF(大表[[#This Row],[有效 / 無效]]="有效",大表[[#This Row],[序]],"")</f>
        <v/>
      </c>
      <c r="O352" s="28" t="str">
        <f t="shared" si="35"/>
        <v>紀念品</v>
      </c>
      <c r="P352" s="84">
        <f t="shared" ca="1" si="36"/>
        <v>46322</v>
      </c>
      <c r="Q352" s="28">
        <f t="shared" si="37"/>
        <v>0</v>
      </c>
      <c r="R352" s="28">
        <f t="shared" si="38"/>
        <v>0</v>
      </c>
      <c r="S352" s="28">
        <f>IF(COUNTA(大表[[#This Row],[舉例：陳大文]:[例：108]])=2,COUNTIF(大表[名+時數],大表[[#This Row],[名+時數]]),0)</f>
        <v>0</v>
      </c>
      <c r="T352" s="28" t="str">
        <f t="shared" si="39"/>
        <v>Sxxx</v>
      </c>
      <c r="U352" s="28" t="str">
        <f t="shared" si="40"/>
        <v>2526</v>
      </c>
      <c r="V352" s="28" t="str">
        <f t="shared" si="41"/>
        <v/>
      </c>
      <c r="W352" s="34"/>
      <c r="X352" s="35"/>
      <c r="Y352" s="52"/>
      <c r="Z352" s="31"/>
      <c r="AA352" s="31"/>
      <c r="AB352" s="31"/>
      <c r="AC3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2" s="173"/>
      <c r="AE352" s="174"/>
      <c r="AF352" s="174"/>
      <c r="AG352" s="174"/>
      <c r="AH352" s="174"/>
      <c r="AI352" s="179" t="str">
        <f>TRIM(CLEAN(大表[[#This Row],[舉例：陳大文]]))&amp;大表[[#This Row],[例：108]]</f>
        <v/>
      </c>
    </row>
    <row r="353" spans="2:35" ht="16.2" x14ac:dyDescent="0.3"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93"/>
      <c r="M353" s="28">
        <v>337</v>
      </c>
      <c r="N353" s="28" t="str">
        <f>IF(大表[[#This Row],[有效 / 無效]]="有效",大表[[#This Row],[序]],"")</f>
        <v/>
      </c>
      <c r="O353" s="28" t="str">
        <f t="shared" si="35"/>
        <v>紀念品</v>
      </c>
      <c r="P353" s="84">
        <f t="shared" ca="1" si="36"/>
        <v>46322</v>
      </c>
      <c r="Q353" s="28">
        <f t="shared" si="37"/>
        <v>0</v>
      </c>
      <c r="R353" s="28">
        <f t="shared" si="38"/>
        <v>0</v>
      </c>
      <c r="S353" s="28">
        <f>IF(COUNTA(大表[[#This Row],[舉例：陳大文]:[例：108]])=2,COUNTIF(大表[名+時數],大表[[#This Row],[名+時數]]),0)</f>
        <v>0</v>
      </c>
      <c r="T353" s="28" t="str">
        <f t="shared" si="39"/>
        <v>Sxxx</v>
      </c>
      <c r="U353" s="28" t="str">
        <f t="shared" si="40"/>
        <v>2526</v>
      </c>
      <c r="V353" s="28" t="str">
        <f t="shared" si="41"/>
        <v/>
      </c>
      <c r="W353" s="34"/>
      <c r="X353" s="35"/>
      <c r="Y353" s="52"/>
      <c r="Z353" s="31"/>
      <c r="AA353" s="31"/>
      <c r="AB353" s="31"/>
      <c r="AC3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3" s="173"/>
      <c r="AE353" s="174"/>
      <c r="AF353" s="174"/>
      <c r="AG353" s="174"/>
      <c r="AH353" s="174"/>
      <c r="AI353" s="179" t="str">
        <f>TRIM(CLEAN(大表[[#This Row],[舉例：陳大文]]))&amp;大表[[#This Row],[例：108]]</f>
        <v/>
      </c>
    </row>
    <row r="354" spans="2:35" ht="16.2" x14ac:dyDescent="0.3"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93"/>
      <c r="M354" s="28">
        <v>338</v>
      </c>
      <c r="N354" s="28" t="str">
        <f>IF(大表[[#This Row],[有效 / 無效]]="有效",大表[[#This Row],[序]],"")</f>
        <v/>
      </c>
      <c r="O354" s="28" t="str">
        <f t="shared" si="35"/>
        <v>紀念品</v>
      </c>
      <c r="P354" s="84">
        <f t="shared" ca="1" si="36"/>
        <v>46322</v>
      </c>
      <c r="Q354" s="28">
        <f t="shared" si="37"/>
        <v>0</v>
      </c>
      <c r="R354" s="28">
        <f t="shared" si="38"/>
        <v>0</v>
      </c>
      <c r="S354" s="28">
        <f>IF(COUNTA(大表[[#This Row],[舉例：陳大文]:[例：108]])=2,COUNTIF(大表[名+時數],大表[[#This Row],[名+時數]]),0)</f>
        <v>0</v>
      </c>
      <c r="T354" s="28" t="str">
        <f t="shared" si="39"/>
        <v>Sxxx</v>
      </c>
      <c r="U354" s="28" t="str">
        <f t="shared" si="40"/>
        <v>2526</v>
      </c>
      <c r="V354" s="28" t="str">
        <f t="shared" si="41"/>
        <v/>
      </c>
      <c r="W354" s="34"/>
      <c r="X354" s="35"/>
      <c r="Y354" s="52"/>
      <c r="Z354" s="31"/>
      <c r="AA354" s="31"/>
      <c r="AB354" s="31"/>
      <c r="AC3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4" s="173"/>
      <c r="AE354" s="174"/>
      <c r="AF354" s="174"/>
      <c r="AG354" s="174"/>
      <c r="AH354" s="174"/>
      <c r="AI354" s="179" t="str">
        <f>TRIM(CLEAN(大表[[#This Row],[舉例：陳大文]]))&amp;大表[[#This Row],[例：108]]</f>
        <v/>
      </c>
    </row>
    <row r="355" spans="2:35" ht="16.2" x14ac:dyDescent="0.3"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93"/>
      <c r="M355" s="28">
        <v>339</v>
      </c>
      <c r="N355" s="28" t="str">
        <f>IF(大表[[#This Row],[有效 / 無效]]="有效",大表[[#This Row],[序]],"")</f>
        <v/>
      </c>
      <c r="O355" s="28" t="str">
        <f t="shared" si="35"/>
        <v>紀念品</v>
      </c>
      <c r="P355" s="84">
        <f t="shared" ca="1" si="36"/>
        <v>46322</v>
      </c>
      <c r="Q355" s="28">
        <f t="shared" si="37"/>
        <v>0</v>
      </c>
      <c r="R355" s="28">
        <f t="shared" si="38"/>
        <v>0</v>
      </c>
      <c r="S355" s="28">
        <f>IF(COUNTA(大表[[#This Row],[舉例：陳大文]:[例：108]])=2,COUNTIF(大表[名+時數],大表[[#This Row],[名+時數]]),0)</f>
        <v>0</v>
      </c>
      <c r="T355" s="28" t="str">
        <f t="shared" si="39"/>
        <v>Sxxx</v>
      </c>
      <c r="U355" s="28" t="str">
        <f t="shared" si="40"/>
        <v>2526</v>
      </c>
      <c r="V355" s="28" t="str">
        <f t="shared" si="41"/>
        <v/>
      </c>
      <c r="W355" s="34"/>
      <c r="X355" s="35"/>
      <c r="Y355" s="52"/>
      <c r="Z355" s="31"/>
      <c r="AA355" s="31"/>
      <c r="AB355" s="31"/>
      <c r="AC3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5" s="173"/>
      <c r="AE355" s="174"/>
      <c r="AF355" s="174"/>
      <c r="AG355" s="174"/>
      <c r="AH355" s="174"/>
      <c r="AI355" s="179" t="str">
        <f>TRIM(CLEAN(大表[[#This Row],[舉例：陳大文]]))&amp;大表[[#This Row],[例：108]]</f>
        <v/>
      </c>
    </row>
    <row r="356" spans="2:35" ht="16.2" x14ac:dyDescent="0.3"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93"/>
      <c r="M356" s="28">
        <v>340</v>
      </c>
      <c r="N356" s="28" t="str">
        <f>IF(大表[[#This Row],[有效 / 無效]]="有效",大表[[#This Row],[序]],"")</f>
        <v/>
      </c>
      <c r="O356" s="28" t="str">
        <f t="shared" si="35"/>
        <v>紀念品</v>
      </c>
      <c r="P356" s="84">
        <f t="shared" ca="1" si="36"/>
        <v>46322</v>
      </c>
      <c r="Q356" s="28">
        <f t="shared" si="37"/>
        <v>0</v>
      </c>
      <c r="R356" s="28">
        <f t="shared" si="38"/>
        <v>0</v>
      </c>
      <c r="S356" s="28">
        <f>IF(COUNTA(大表[[#This Row],[舉例：陳大文]:[例：108]])=2,COUNTIF(大表[名+時數],大表[[#This Row],[名+時數]]),0)</f>
        <v>0</v>
      </c>
      <c r="T356" s="28" t="str">
        <f t="shared" si="39"/>
        <v>Sxxx</v>
      </c>
      <c r="U356" s="28" t="str">
        <f t="shared" si="40"/>
        <v>2526</v>
      </c>
      <c r="V356" s="28" t="str">
        <f t="shared" si="41"/>
        <v/>
      </c>
      <c r="W356" s="34"/>
      <c r="X356" s="35"/>
      <c r="Y356" s="52"/>
      <c r="Z356" s="31"/>
      <c r="AA356" s="31"/>
      <c r="AB356" s="31"/>
      <c r="AC3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6" s="173"/>
      <c r="AE356" s="174"/>
      <c r="AF356" s="174"/>
      <c r="AG356" s="174"/>
      <c r="AH356" s="174"/>
      <c r="AI356" s="179" t="str">
        <f>TRIM(CLEAN(大表[[#This Row],[舉例：陳大文]]))&amp;大表[[#This Row],[例：108]]</f>
        <v/>
      </c>
    </row>
    <row r="357" spans="2:35" ht="16.2" x14ac:dyDescent="0.3"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93"/>
      <c r="M357" s="28">
        <v>341</v>
      </c>
      <c r="N357" s="28" t="str">
        <f>IF(大表[[#This Row],[有效 / 無效]]="有效",大表[[#This Row],[序]],"")</f>
        <v/>
      </c>
      <c r="O357" s="28" t="str">
        <f t="shared" si="35"/>
        <v>紀念品</v>
      </c>
      <c r="P357" s="84">
        <f t="shared" ca="1" si="36"/>
        <v>46322</v>
      </c>
      <c r="Q357" s="28">
        <f t="shared" si="37"/>
        <v>0</v>
      </c>
      <c r="R357" s="28">
        <f t="shared" si="38"/>
        <v>0</v>
      </c>
      <c r="S357" s="28">
        <f>IF(COUNTA(大表[[#This Row],[舉例：陳大文]:[例：108]])=2,COUNTIF(大表[名+時數],大表[[#This Row],[名+時數]]),0)</f>
        <v>0</v>
      </c>
      <c r="T357" s="28" t="str">
        <f t="shared" si="39"/>
        <v>Sxxx</v>
      </c>
      <c r="U357" s="28" t="str">
        <f t="shared" si="40"/>
        <v>2526</v>
      </c>
      <c r="V357" s="28" t="str">
        <f t="shared" si="41"/>
        <v/>
      </c>
      <c r="W357" s="34"/>
      <c r="X357" s="35"/>
      <c r="Y357" s="52"/>
      <c r="Z357" s="31"/>
      <c r="AA357" s="31"/>
      <c r="AB357" s="31"/>
      <c r="AC3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7" s="173"/>
      <c r="AE357" s="174"/>
      <c r="AF357" s="174"/>
      <c r="AG357" s="174"/>
      <c r="AH357" s="174"/>
      <c r="AI357" s="179" t="str">
        <f>TRIM(CLEAN(大表[[#This Row],[舉例：陳大文]]))&amp;大表[[#This Row],[例：108]]</f>
        <v/>
      </c>
    </row>
    <row r="358" spans="2:35" ht="16.2" x14ac:dyDescent="0.3"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93"/>
      <c r="M358" s="28">
        <v>342</v>
      </c>
      <c r="N358" s="28" t="str">
        <f>IF(大表[[#This Row],[有效 / 無效]]="有效",大表[[#This Row],[序]],"")</f>
        <v/>
      </c>
      <c r="O358" s="28" t="str">
        <f t="shared" si="35"/>
        <v>紀念品</v>
      </c>
      <c r="P358" s="84">
        <f t="shared" ca="1" si="36"/>
        <v>46322</v>
      </c>
      <c r="Q358" s="28">
        <f t="shared" si="37"/>
        <v>0</v>
      </c>
      <c r="R358" s="28">
        <f t="shared" si="38"/>
        <v>0</v>
      </c>
      <c r="S358" s="28">
        <f>IF(COUNTA(大表[[#This Row],[舉例：陳大文]:[例：108]])=2,COUNTIF(大表[名+時數],大表[[#This Row],[名+時數]]),0)</f>
        <v>0</v>
      </c>
      <c r="T358" s="28" t="str">
        <f t="shared" si="39"/>
        <v>Sxxx</v>
      </c>
      <c r="U358" s="28" t="str">
        <f t="shared" si="40"/>
        <v>2526</v>
      </c>
      <c r="V358" s="28" t="str">
        <f t="shared" si="41"/>
        <v/>
      </c>
      <c r="W358" s="34"/>
      <c r="X358" s="35"/>
      <c r="Y358" s="52"/>
      <c r="Z358" s="31"/>
      <c r="AA358" s="31"/>
      <c r="AB358" s="31"/>
      <c r="AC3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8" s="173"/>
      <c r="AE358" s="174"/>
      <c r="AF358" s="174"/>
      <c r="AG358" s="174"/>
      <c r="AH358" s="174"/>
      <c r="AI358" s="179" t="str">
        <f>TRIM(CLEAN(大表[[#This Row],[舉例：陳大文]]))&amp;大表[[#This Row],[例：108]]</f>
        <v/>
      </c>
    </row>
    <row r="359" spans="2:35" ht="16.2" x14ac:dyDescent="0.3"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93"/>
      <c r="M359" s="28">
        <v>343</v>
      </c>
      <c r="N359" s="28" t="str">
        <f>IF(大表[[#This Row],[有效 / 無效]]="有效",大表[[#This Row],[序]],"")</f>
        <v/>
      </c>
      <c r="O359" s="28" t="str">
        <f t="shared" si="35"/>
        <v>紀念品</v>
      </c>
      <c r="P359" s="84">
        <f t="shared" ca="1" si="36"/>
        <v>46322</v>
      </c>
      <c r="Q359" s="28">
        <f t="shared" si="37"/>
        <v>0</v>
      </c>
      <c r="R359" s="28">
        <f t="shared" si="38"/>
        <v>0</v>
      </c>
      <c r="S359" s="28">
        <f>IF(COUNTA(大表[[#This Row],[舉例：陳大文]:[例：108]])=2,COUNTIF(大表[名+時數],大表[[#This Row],[名+時數]]),0)</f>
        <v>0</v>
      </c>
      <c r="T359" s="28" t="str">
        <f t="shared" si="39"/>
        <v>Sxxx</v>
      </c>
      <c r="U359" s="28" t="str">
        <f t="shared" si="40"/>
        <v>2526</v>
      </c>
      <c r="V359" s="28" t="str">
        <f t="shared" si="41"/>
        <v/>
      </c>
      <c r="W359" s="34"/>
      <c r="X359" s="35"/>
      <c r="Y359" s="52"/>
      <c r="Z359" s="31"/>
      <c r="AA359" s="31"/>
      <c r="AB359" s="31"/>
      <c r="AC3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59" s="173"/>
      <c r="AE359" s="174"/>
      <c r="AF359" s="174"/>
      <c r="AG359" s="174"/>
      <c r="AH359" s="174"/>
      <c r="AI359" s="179" t="str">
        <f>TRIM(CLEAN(大表[[#This Row],[舉例：陳大文]]))&amp;大表[[#This Row],[例：108]]</f>
        <v/>
      </c>
    </row>
    <row r="360" spans="2:35" ht="16.2" x14ac:dyDescent="0.3"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93"/>
      <c r="M360" s="28">
        <v>344</v>
      </c>
      <c r="N360" s="28" t="str">
        <f>IF(大表[[#This Row],[有效 / 無效]]="有效",大表[[#This Row],[序]],"")</f>
        <v/>
      </c>
      <c r="O360" s="28" t="str">
        <f t="shared" si="35"/>
        <v>紀念品</v>
      </c>
      <c r="P360" s="84">
        <f t="shared" ca="1" si="36"/>
        <v>46322</v>
      </c>
      <c r="Q360" s="28">
        <f t="shared" si="37"/>
        <v>0</v>
      </c>
      <c r="R360" s="28">
        <f t="shared" si="38"/>
        <v>0</v>
      </c>
      <c r="S360" s="28">
        <f>IF(COUNTA(大表[[#This Row],[舉例：陳大文]:[例：108]])=2,COUNTIF(大表[名+時數],大表[[#This Row],[名+時數]]),0)</f>
        <v>0</v>
      </c>
      <c r="T360" s="28" t="str">
        <f t="shared" si="39"/>
        <v>Sxxx</v>
      </c>
      <c r="U360" s="28" t="str">
        <f t="shared" si="40"/>
        <v>2526</v>
      </c>
      <c r="V360" s="28" t="str">
        <f t="shared" si="41"/>
        <v/>
      </c>
      <c r="W360" s="34"/>
      <c r="X360" s="35"/>
      <c r="Y360" s="52"/>
      <c r="Z360" s="31"/>
      <c r="AA360" s="31"/>
      <c r="AB360" s="31"/>
      <c r="AC3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0" s="173"/>
      <c r="AE360" s="174"/>
      <c r="AF360" s="174"/>
      <c r="AG360" s="174"/>
      <c r="AH360" s="174"/>
      <c r="AI360" s="179" t="str">
        <f>TRIM(CLEAN(大表[[#This Row],[舉例：陳大文]]))&amp;大表[[#This Row],[例：108]]</f>
        <v/>
      </c>
    </row>
    <row r="361" spans="2:35" ht="16.2" x14ac:dyDescent="0.3"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93"/>
      <c r="M361" s="28">
        <v>345</v>
      </c>
      <c r="N361" s="28" t="str">
        <f>IF(大表[[#This Row],[有效 / 無效]]="有效",大表[[#This Row],[序]],"")</f>
        <v/>
      </c>
      <c r="O361" s="28" t="str">
        <f t="shared" si="35"/>
        <v>紀念品</v>
      </c>
      <c r="P361" s="84">
        <f t="shared" ca="1" si="36"/>
        <v>46322</v>
      </c>
      <c r="Q361" s="28">
        <f t="shared" si="37"/>
        <v>0</v>
      </c>
      <c r="R361" s="28">
        <f t="shared" si="38"/>
        <v>0</v>
      </c>
      <c r="S361" s="28">
        <f>IF(COUNTA(大表[[#This Row],[舉例：陳大文]:[例：108]])=2,COUNTIF(大表[名+時數],大表[[#This Row],[名+時數]]),0)</f>
        <v>0</v>
      </c>
      <c r="T361" s="28" t="str">
        <f t="shared" si="39"/>
        <v>Sxxx</v>
      </c>
      <c r="U361" s="28" t="str">
        <f t="shared" si="40"/>
        <v>2526</v>
      </c>
      <c r="V361" s="28" t="str">
        <f t="shared" si="41"/>
        <v/>
      </c>
      <c r="W361" s="34"/>
      <c r="X361" s="35"/>
      <c r="Y361" s="52"/>
      <c r="Z361" s="31"/>
      <c r="AA361" s="31"/>
      <c r="AB361" s="31"/>
      <c r="AC3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1" s="173"/>
      <c r="AE361" s="174"/>
      <c r="AF361" s="174"/>
      <c r="AG361" s="174"/>
      <c r="AH361" s="174"/>
      <c r="AI361" s="179" t="str">
        <f>TRIM(CLEAN(大表[[#This Row],[舉例：陳大文]]))&amp;大表[[#This Row],[例：108]]</f>
        <v/>
      </c>
    </row>
    <row r="362" spans="2:35" ht="16.2" x14ac:dyDescent="0.3"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93"/>
      <c r="M362" s="28">
        <v>346</v>
      </c>
      <c r="N362" s="28" t="str">
        <f>IF(大表[[#This Row],[有效 / 無效]]="有效",大表[[#This Row],[序]],"")</f>
        <v/>
      </c>
      <c r="O362" s="28" t="str">
        <f t="shared" si="35"/>
        <v>紀念品</v>
      </c>
      <c r="P362" s="84">
        <f t="shared" ca="1" si="36"/>
        <v>46322</v>
      </c>
      <c r="Q362" s="28">
        <f t="shared" si="37"/>
        <v>0</v>
      </c>
      <c r="R362" s="28">
        <f t="shared" si="38"/>
        <v>0</v>
      </c>
      <c r="S362" s="28">
        <f>IF(COUNTA(大表[[#This Row],[舉例：陳大文]:[例：108]])=2,COUNTIF(大表[名+時數],大表[[#This Row],[名+時數]]),0)</f>
        <v>0</v>
      </c>
      <c r="T362" s="28" t="str">
        <f t="shared" si="39"/>
        <v>Sxxx</v>
      </c>
      <c r="U362" s="28" t="str">
        <f t="shared" si="40"/>
        <v>2526</v>
      </c>
      <c r="V362" s="28" t="str">
        <f t="shared" si="41"/>
        <v/>
      </c>
      <c r="W362" s="34"/>
      <c r="X362" s="35"/>
      <c r="Y362" s="52"/>
      <c r="Z362" s="31"/>
      <c r="AA362" s="31"/>
      <c r="AB362" s="31"/>
      <c r="AC3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2" s="173"/>
      <c r="AE362" s="174"/>
      <c r="AF362" s="174"/>
      <c r="AG362" s="174"/>
      <c r="AH362" s="174"/>
      <c r="AI362" s="179" t="str">
        <f>TRIM(CLEAN(大表[[#This Row],[舉例：陳大文]]))&amp;大表[[#This Row],[例：108]]</f>
        <v/>
      </c>
    </row>
    <row r="363" spans="2:35" ht="16.2" x14ac:dyDescent="0.3"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93"/>
      <c r="M363" s="28">
        <v>347</v>
      </c>
      <c r="N363" s="28" t="str">
        <f>IF(大表[[#This Row],[有效 / 無效]]="有效",大表[[#This Row],[序]],"")</f>
        <v/>
      </c>
      <c r="O363" s="28" t="str">
        <f t="shared" si="35"/>
        <v>紀念品</v>
      </c>
      <c r="P363" s="84">
        <f t="shared" ca="1" si="36"/>
        <v>46322</v>
      </c>
      <c r="Q363" s="28">
        <f t="shared" si="37"/>
        <v>0</v>
      </c>
      <c r="R363" s="28">
        <f t="shared" si="38"/>
        <v>0</v>
      </c>
      <c r="S363" s="28">
        <f>IF(COUNTA(大表[[#This Row],[舉例：陳大文]:[例：108]])=2,COUNTIF(大表[名+時數],大表[[#This Row],[名+時數]]),0)</f>
        <v>0</v>
      </c>
      <c r="T363" s="28" t="str">
        <f t="shared" si="39"/>
        <v>Sxxx</v>
      </c>
      <c r="U363" s="28" t="str">
        <f t="shared" si="40"/>
        <v>2526</v>
      </c>
      <c r="V363" s="28" t="str">
        <f t="shared" si="41"/>
        <v/>
      </c>
      <c r="W363" s="34"/>
      <c r="X363" s="35"/>
      <c r="Y363" s="52"/>
      <c r="Z363" s="31"/>
      <c r="AA363" s="31"/>
      <c r="AB363" s="31"/>
      <c r="AC3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3" s="173"/>
      <c r="AE363" s="174"/>
      <c r="AF363" s="174"/>
      <c r="AG363" s="174"/>
      <c r="AH363" s="174"/>
      <c r="AI363" s="179" t="str">
        <f>TRIM(CLEAN(大表[[#This Row],[舉例：陳大文]]))&amp;大表[[#This Row],[例：108]]</f>
        <v/>
      </c>
    </row>
    <row r="364" spans="2:35" ht="16.2" x14ac:dyDescent="0.3"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93"/>
      <c r="M364" s="28">
        <v>348</v>
      </c>
      <c r="N364" s="28" t="str">
        <f>IF(大表[[#This Row],[有效 / 無效]]="有效",大表[[#This Row],[序]],"")</f>
        <v/>
      </c>
      <c r="O364" s="28" t="str">
        <f t="shared" si="35"/>
        <v>紀念品</v>
      </c>
      <c r="P364" s="84">
        <f t="shared" ca="1" si="36"/>
        <v>46322</v>
      </c>
      <c r="Q364" s="28">
        <f t="shared" si="37"/>
        <v>0</v>
      </c>
      <c r="R364" s="28">
        <f t="shared" si="38"/>
        <v>0</v>
      </c>
      <c r="S364" s="28">
        <f>IF(COUNTA(大表[[#This Row],[舉例：陳大文]:[例：108]])=2,COUNTIF(大表[名+時數],大表[[#This Row],[名+時數]]),0)</f>
        <v>0</v>
      </c>
      <c r="T364" s="28" t="str">
        <f t="shared" si="39"/>
        <v>Sxxx</v>
      </c>
      <c r="U364" s="28" t="str">
        <f t="shared" si="40"/>
        <v>2526</v>
      </c>
      <c r="V364" s="28" t="str">
        <f t="shared" si="41"/>
        <v/>
      </c>
      <c r="W364" s="34"/>
      <c r="X364" s="35"/>
      <c r="Y364" s="52"/>
      <c r="Z364" s="31"/>
      <c r="AA364" s="31"/>
      <c r="AB364" s="31"/>
      <c r="AC3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4" s="173"/>
      <c r="AE364" s="174"/>
      <c r="AF364" s="174"/>
      <c r="AG364" s="174"/>
      <c r="AH364" s="174"/>
      <c r="AI364" s="179" t="str">
        <f>TRIM(CLEAN(大表[[#This Row],[舉例：陳大文]]))&amp;大表[[#This Row],[例：108]]</f>
        <v/>
      </c>
    </row>
    <row r="365" spans="2:35" ht="16.2" x14ac:dyDescent="0.3"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93"/>
      <c r="M365" s="28">
        <v>349</v>
      </c>
      <c r="N365" s="28" t="str">
        <f>IF(大表[[#This Row],[有效 / 無效]]="有效",大表[[#This Row],[序]],"")</f>
        <v/>
      </c>
      <c r="O365" s="28" t="str">
        <f t="shared" si="35"/>
        <v>紀念品</v>
      </c>
      <c r="P365" s="84">
        <f t="shared" ca="1" si="36"/>
        <v>46322</v>
      </c>
      <c r="Q365" s="28">
        <f t="shared" si="37"/>
        <v>0</v>
      </c>
      <c r="R365" s="28">
        <f t="shared" si="38"/>
        <v>0</v>
      </c>
      <c r="S365" s="28">
        <f>IF(COUNTA(大表[[#This Row],[舉例：陳大文]:[例：108]])=2,COUNTIF(大表[名+時數],大表[[#This Row],[名+時數]]),0)</f>
        <v>0</v>
      </c>
      <c r="T365" s="28" t="str">
        <f t="shared" si="39"/>
        <v>Sxxx</v>
      </c>
      <c r="U365" s="28" t="str">
        <f t="shared" si="40"/>
        <v>2526</v>
      </c>
      <c r="V365" s="28" t="str">
        <f t="shared" si="41"/>
        <v/>
      </c>
      <c r="W365" s="34"/>
      <c r="X365" s="35"/>
      <c r="Y365" s="52"/>
      <c r="Z365" s="31"/>
      <c r="AA365" s="31"/>
      <c r="AB365" s="31"/>
      <c r="AC3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5" s="173"/>
      <c r="AE365" s="174"/>
      <c r="AF365" s="174"/>
      <c r="AG365" s="174"/>
      <c r="AH365" s="174"/>
      <c r="AI365" s="179" t="str">
        <f>TRIM(CLEAN(大表[[#This Row],[舉例：陳大文]]))&amp;大表[[#This Row],[例：108]]</f>
        <v/>
      </c>
    </row>
    <row r="366" spans="2:35" ht="16.2" x14ac:dyDescent="0.3"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93"/>
      <c r="M366" s="28">
        <v>350</v>
      </c>
      <c r="N366" s="28" t="str">
        <f>IF(大表[[#This Row],[有效 / 無效]]="有效",大表[[#This Row],[序]],"")</f>
        <v/>
      </c>
      <c r="O366" s="28" t="str">
        <f t="shared" si="35"/>
        <v>紀念品</v>
      </c>
      <c r="P366" s="84">
        <f t="shared" ca="1" si="36"/>
        <v>46322</v>
      </c>
      <c r="Q366" s="28">
        <f t="shared" si="37"/>
        <v>0</v>
      </c>
      <c r="R366" s="28">
        <f t="shared" si="38"/>
        <v>0</v>
      </c>
      <c r="S366" s="28">
        <f>IF(COUNTA(大表[[#This Row],[舉例：陳大文]:[例：108]])=2,COUNTIF(大表[名+時數],大表[[#This Row],[名+時數]]),0)</f>
        <v>0</v>
      </c>
      <c r="T366" s="28" t="str">
        <f t="shared" si="39"/>
        <v>Sxxx</v>
      </c>
      <c r="U366" s="28" t="str">
        <f t="shared" si="40"/>
        <v>2526</v>
      </c>
      <c r="V366" s="28" t="str">
        <f t="shared" si="41"/>
        <v/>
      </c>
      <c r="W366" s="34"/>
      <c r="X366" s="35"/>
      <c r="Y366" s="52"/>
      <c r="Z366" s="31"/>
      <c r="AA366" s="31"/>
      <c r="AB366" s="31"/>
      <c r="AC3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6" s="173"/>
      <c r="AE366" s="174"/>
      <c r="AF366" s="174"/>
      <c r="AG366" s="174"/>
      <c r="AH366" s="174"/>
      <c r="AI366" s="179" t="str">
        <f>TRIM(CLEAN(大表[[#This Row],[舉例：陳大文]]))&amp;大表[[#This Row],[例：108]]</f>
        <v/>
      </c>
    </row>
    <row r="367" spans="2:35" ht="16.2" x14ac:dyDescent="0.3"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93"/>
      <c r="M367" s="28">
        <v>351</v>
      </c>
      <c r="N367" s="28" t="str">
        <f>IF(大表[[#This Row],[有效 / 無效]]="有效",大表[[#This Row],[序]],"")</f>
        <v/>
      </c>
      <c r="O367" s="28" t="str">
        <f t="shared" si="35"/>
        <v>紀念品</v>
      </c>
      <c r="P367" s="84">
        <f t="shared" ca="1" si="36"/>
        <v>46322</v>
      </c>
      <c r="Q367" s="28">
        <f t="shared" si="37"/>
        <v>0</v>
      </c>
      <c r="R367" s="28">
        <f t="shared" si="38"/>
        <v>0</v>
      </c>
      <c r="S367" s="28">
        <f>IF(COUNTA(大表[[#This Row],[舉例：陳大文]:[例：108]])=2,COUNTIF(大表[名+時數],大表[[#This Row],[名+時數]]),0)</f>
        <v>0</v>
      </c>
      <c r="T367" s="28" t="str">
        <f t="shared" si="39"/>
        <v>Sxxx</v>
      </c>
      <c r="U367" s="28" t="str">
        <f t="shared" si="40"/>
        <v>2526</v>
      </c>
      <c r="V367" s="28" t="str">
        <f t="shared" si="41"/>
        <v/>
      </c>
      <c r="W367" s="34"/>
      <c r="X367" s="35"/>
      <c r="Y367" s="52"/>
      <c r="Z367" s="31"/>
      <c r="AA367" s="31"/>
      <c r="AB367" s="31"/>
      <c r="AC3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7" s="173"/>
      <c r="AE367" s="174"/>
      <c r="AF367" s="174"/>
      <c r="AG367" s="174"/>
      <c r="AH367" s="174"/>
      <c r="AI367" s="179" t="str">
        <f>TRIM(CLEAN(大表[[#This Row],[舉例：陳大文]]))&amp;大表[[#This Row],[例：108]]</f>
        <v/>
      </c>
    </row>
    <row r="368" spans="2:35" ht="16.2" x14ac:dyDescent="0.3"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93"/>
      <c r="M368" s="28">
        <v>352</v>
      </c>
      <c r="N368" s="28" t="str">
        <f>IF(大表[[#This Row],[有效 / 無效]]="有效",大表[[#This Row],[序]],"")</f>
        <v/>
      </c>
      <c r="O368" s="28" t="str">
        <f t="shared" si="35"/>
        <v>紀念品</v>
      </c>
      <c r="P368" s="84">
        <f t="shared" ca="1" si="36"/>
        <v>46322</v>
      </c>
      <c r="Q368" s="28">
        <f t="shared" si="37"/>
        <v>0</v>
      </c>
      <c r="R368" s="28">
        <f t="shared" si="38"/>
        <v>0</v>
      </c>
      <c r="S368" s="28">
        <f>IF(COUNTA(大表[[#This Row],[舉例：陳大文]:[例：108]])=2,COUNTIF(大表[名+時數],大表[[#This Row],[名+時數]]),0)</f>
        <v>0</v>
      </c>
      <c r="T368" s="28" t="str">
        <f t="shared" si="39"/>
        <v>Sxxx</v>
      </c>
      <c r="U368" s="28" t="str">
        <f t="shared" si="40"/>
        <v>2526</v>
      </c>
      <c r="V368" s="28" t="str">
        <f t="shared" si="41"/>
        <v/>
      </c>
      <c r="W368" s="34"/>
      <c r="X368" s="35"/>
      <c r="Y368" s="52"/>
      <c r="Z368" s="31"/>
      <c r="AA368" s="31"/>
      <c r="AB368" s="31"/>
      <c r="AC3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8" s="173"/>
      <c r="AE368" s="174"/>
      <c r="AF368" s="174"/>
      <c r="AG368" s="174"/>
      <c r="AH368" s="174"/>
      <c r="AI368" s="179" t="str">
        <f>TRIM(CLEAN(大表[[#This Row],[舉例：陳大文]]))&amp;大表[[#This Row],[例：108]]</f>
        <v/>
      </c>
    </row>
    <row r="369" spans="2:35" ht="16.2" x14ac:dyDescent="0.3"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93"/>
      <c r="M369" s="28">
        <v>353</v>
      </c>
      <c r="N369" s="28" t="str">
        <f>IF(大表[[#This Row],[有效 / 無效]]="有效",大表[[#This Row],[序]],"")</f>
        <v/>
      </c>
      <c r="O369" s="28" t="str">
        <f t="shared" si="35"/>
        <v>紀念品</v>
      </c>
      <c r="P369" s="84">
        <f t="shared" ca="1" si="36"/>
        <v>46322</v>
      </c>
      <c r="Q369" s="28">
        <f t="shared" si="37"/>
        <v>0</v>
      </c>
      <c r="R369" s="28">
        <f t="shared" si="38"/>
        <v>0</v>
      </c>
      <c r="S369" s="28">
        <f>IF(COUNTA(大表[[#This Row],[舉例：陳大文]:[例：108]])=2,COUNTIF(大表[名+時數],大表[[#This Row],[名+時數]]),0)</f>
        <v>0</v>
      </c>
      <c r="T369" s="28" t="str">
        <f t="shared" si="39"/>
        <v>Sxxx</v>
      </c>
      <c r="U369" s="28" t="str">
        <f t="shared" si="40"/>
        <v>2526</v>
      </c>
      <c r="V369" s="28" t="str">
        <f t="shared" si="41"/>
        <v/>
      </c>
      <c r="W369" s="34"/>
      <c r="X369" s="35"/>
      <c r="Y369" s="52"/>
      <c r="Z369" s="31"/>
      <c r="AA369" s="31"/>
      <c r="AB369" s="31"/>
      <c r="AC3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69" s="173"/>
      <c r="AE369" s="174"/>
      <c r="AF369" s="174"/>
      <c r="AG369" s="174"/>
      <c r="AH369" s="174"/>
      <c r="AI369" s="179" t="str">
        <f>TRIM(CLEAN(大表[[#This Row],[舉例：陳大文]]))&amp;大表[[#This Row],[例：108]]</f>
        <v/>
      </c>
    </row>
    <row r="370" spans="2:35" ht="16.2" x14ac:dyDescent="0.3"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93"/>
      <c r="M370" s="28">
        <v>354</v>
      </c>
      <c r="N370" s="28" t="str">
        <f>IF(大表[[#This Row],[有效 / 無效]]="有效",大表[[#This Row],[序]],"")</f>
        <v/>
      </c>
      <c r="O370" s="28" t="str">
        <f t="shared" si="35"/>
        <v>紀念品</v>
      </c>
      <c r="P370" s="84">
        <f t="shared" ca="1" si="36"/>
        <v>46322</v>
      </c>
      <c r="Q370" s="28">
        <f t="shared" si="37"/>
        <v>0</v>
      </c>
      <c r="R370" s="28">
        <f t="shared" si="38"/>
        <v>0</v>
      </c>
      <c r="S370" s="28">
        <f>IF(COUNTA(大表[[#This Row],[舉例：陳大文]:[例：108]])=2,COUNTIF(大表[名+時數],大表[[#This Row],[名+時數]]),0)</f>
        <v>0</v>
      </c>
      <c r="T370" s="28" t="str">
        <f t="shared" si="39"/>
        <v>Sxxx</v>
      </c>
      <c r="U370" s="28" t="str">
        <f t="shared" si="40"/>
        <v>2526</v>
      </c>
      <c r="V370" s="28" t="str">
        <f t="shared" si="41"/>
        <v/>
      </c>
      <c r="W370" s="34"/>
      <c r="X370" s="35"/>
      <c r="Y370" s="52"/>
      <c r="Z370" s="31"/>
      <c r="AA370" s="31"/>
      <c r="AB370" s="31"/>
      <c r="AC3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0" s="173"/>
      <c r="AE370" s="174"/>
      <c r="AF370" s="174"/>
      <c r="AG370" s="174"/>
      <c r="AH370" s="174"/>
      <c r="AI370" s="179" t="str">
        <f>TRIM(CLEAN(大表[[#This Row],[舉例：陳大文]]))&amp;大表[[#This Row],[例：108]]</f>
        <v/>
      </c>
    </row>
    <row r="371" spans="2:35" ht="16.2" x14ac:dyDescent="0.3"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93"/>
      <c r="M371" s="28">
        <v>355</v>
      </c>
      <c r="N371" s="28" t="str">
        <f>IF(大表[[#This Row],[有效 / 無效]]="有效",大表[[#This Row],[序]],"")</f>
        <v/>
      </c>
      <c r="O371" s="28" t="str">
        <f t="shared" si="35"/>
        <v>紀念品</v>
      </c>
      <c r="P371" s="84">
        <f t="shared" ca="1" si="36"/>
        <v>46322</v>
      </c>
      <c r="Q371" s="28">
        <f t="shared" si="37"/>
        <v>0</v>
      </c>
      <c r="R371" s="28">
        <f t="shared" si="38"/>
        <v>0</v>
      </c>
      <c r="S371" s="28">
        <f>IF(COUNTA(大表[[#This Row],[舉例：陳大文]:[例：108]])=2,COUNTIF(大表[名+時數],大表[[#This Row],[名+時數]]),0)</f>
        <v>0</v>
      </c>
      <c r="T371" s="28" t="str">
        <f t="shared" si="39"/>
        <v>Sxxx</v>
      </c>
      <c r="U371" s="28" t="str">
        <f t="shared" si="40"/>
        <v>2526</v>
      </c>
      <c r="V371" s="28" t="str">
        <f t="shared" si="41"/>
        <v/>
      </c>
      <c r="W371" s="34"/>
      <c r="X371" s="35"/>
      <c r="Y371" s="52"/>
      <c r="Z371" s="31"/>
      <c r="AA371" s="31"/>
      <c r="AB371" s="31"/>
      <c r="AC3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1" s="173"/>
      <c r="AE371" s="174"/>
      <c r="AF371" s="174"/>
      <c r="AG371" s="174"/>
      <c r="AH371" s="174"/>
      <c r="AI371" s="179" t="str">
        <f>TRIM(CLEAN(大表[[#This Row],[舉例：陳大文]]))&amp;大表[[#This Row],[例：108]]</f>
        <v/>
      </c>
    </row>
    <row r="372" spans="2:35" ht="16.2" x14ac:dyDescent="0.3"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93"/>
      <c r="M372" s="28">
        <v>356</v>
      </c>
      <c r="N372" s="28" t="str">
        <f>IF(大表[[#This Row],[有效 / 無效]]="有效",大表[[#This Row],[序]],"")</f>
        <v/>
      </c>
      <c r="O372" s="28" t="str">
        <f t="shared" si="35"/>
        <v>紀念品</v>
      </c>
      <c r="P372" s="84">
        <f t="shared" ca="1" si="36"/>
        <v>46322</v>
      </c>
      <c r="Q372" s="28">
        <f t="shared" si="37"/>
        <v>0</v>
      </c>
      <c r="R372" s="28">
        <f t="shared" si="38"/>
        <v>0</v>
      </c>
      <c r="S372" s="28">
        <f>IF(COUNTA(大表[[#This Row],[舉例：陳大文]:[例：108]])=2,COUNTIF(大表[名+時數],大表[[#This Row],[名+時數]]),0)</f>
        <v>0</v>
      </c>
      <c r="T372" s="28" t="str">
        <f t="shared" si="39"/>
        <v>Sxxx</v>
      </c>
      <c r="U372" s="28" t="str">
        <f t="shared" si="40"/>
        <v>2526</v>
      </c>
      <c r="V372" s="28" t="str">
        <f t="shared" si="41"/>
        <v/>
      </c>
      <c r="W372" s="34"/>
      <c r="X372" s="35"/>
      <c r="Y372" s="52"/>
      <c r="Z372" s="31"/>
      <c r="AA372" s="31"/>
      <c r="AB372" s="31"/>
      <c r="AC3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2" s="173"/>
      <c r="AE372" s="174"/>
      <c r="AF372" s="174"/>
      <c r="AG372" s="174"/>
      <c r="AH372" s="174"/>
      <c r="AI372" s="179" t="str">
        <f>TRIM(CLEAN(大表[[#This Row],[舉例：陳大文]]))&amp;大表[[#This Row],[例：108]]</f>
        <v/>
      </c>
    </row>
    <row r="373" spans="2:35" ht="16.2" x14ac:dyDescent="0.3"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93"/>
      <c r="M373" s="28">
        <v>357</v>
      </c>
      <c r="N373" s="28" t="str">
        <f>IF(大表[[#This Row],[有效 / 無效]]="有效",大表[[#This Row],[序]],"")</f>
        <v/>
      </c>
      <c r="O373" s="28" t="str">
        <f t="shared" si="35"/>
        <v>紀念品</v>
      </c>
      <c r="P373" s="84">
        <f t="shared" ca="1" si="36"/>
        <v>46322</v>
      </c>
      <c r="Q373" s="28">
        <f t="shared" si="37"/>
        <v>0</v>
      </c>
      <c r="R373" s="28">
        <f t="shared" si="38"/>
        <v>0</v>
      </c>
      <c r="S373" s="28">
        <f>IF(COUNTA(大表[[#This Row],[舉例：陳大文]:[例：108]])=2,COUNTIF(大表[名+時數],大表[[#This Row],[名+時數]]),0)</f>
        <v>0</v>
      </c>
      <c r="T373" s="28" t="str">
        <f t="shared" si="39"/>
        <v>Sxxx</v>
      </c>
      <c r="U373" s="28" t="str">
        <f t="shared" si="40"/>
        <v>2526</v>
      </c>
      <c r="V373" s="28" t="str">
        <f t="shared" si="41"/>
        <v/>
      </c>
      <c r="W373" s="34"/>
      <c r="X373" s="35"/>
      <c r="Y373" s="52"/>
      <c r="Z373" s="31"/>
      <c r="AA373" s="31"/>
      <c r="AB373" s="31"/>
      <c r="AC3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3" s="173"/>
      <c r="AE373" s="174"/>
      <c r="AF373" s="174"/>
      <c r="AG373" s="174"/>
      <c r="AH373" s="174"/>
      <c r="AI373" s="179" t="str">
        <f>TRIM(CLEAN(大表[[#This Row],[舉例：陳大文]]))&amp;大表[[#This Row],[例：108]]</f>
        <v/>
      </c>
    </row>
    <row r="374" spans="2:35" ht="16.2" x14ac:dyDescent="0.3"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93"/>
      <c r="M374" s="28">
        <v>358</v>
      </c>
      <c r="N374" s="28" t="str">
        <f>IF(大表[[#This Row],[有效 / 無效]]="有效",大表[[#This Row],[序]],"")</f>
        <v/>
      </c>
      <c r="O374" s="28" t="str">
        <f t="shared" si="35"/>
        <v>紀念品</v>
      </c>
      <c r="P374" s="84">
        <f t="shared" ca="1" si="36"/>
        <v>46322</v>
      </c>
      <c r="Q374" s="28">
        <f t="shared" si="37"/>
        <v>0</v>
      </c>
      <c r="R374" s="28">
        <f t="shared" si="38"/>
        <v>0</v>
      </c>
      <c r="S374" s="28">
        <f>IF(COUNTA(大表[[#This Row],[舉例：陳大文]:[例：108]])=2,COUNTIF(大表[名+時數],大表[[#This Row],[名+時數]]),0)</f>
        <v>0</v>
      </c>
      <c r="T374" s="28" t="str">
        <f t="shared" si="39"/>
        <v>Sxxx</v>
      </c>
      <c r="U374" s="28" t="str">
        <f t="shared" si="40"/>
        <v>2526</v>
      </c>
      <c r="V374" s="28" t="str">
        <f t="shared" si="41"/>
        <v/>
      </c>
      <c r="W374" s="34"/>
      <c r="X374" s="35"/>
      <c r="Y374" s="52"/>
      <c r="Z374" s="31"/>
      <c r="AA374" s="31"/>
      <c r="AB374" s="31"/>
      <c r="AC3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4" s="173"/>
      <c r="AE374" s="174"/>
      <c r="AF374" s="174"/>
      <c r="AG374" s="174"/>
      <c r="AH374" s="174"/>
      <c r="AI374" s="179" t="str">
        <f>TRIM(CLEAN(大表[[#This Row],[舉例：陳大文]]))&amp;大表[[#This Row],[例：108]]</f>
        <v/>
      </c>
    </row>
    <row r="375" spans="2:35" ht="16.2" x14ac:dyDescent="0.3"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93"/>
      <c r="M375" s="28">
        <v>359</v>
      </c>
      <c r="N375" s="28" t="str">
        <f>IF(大表[[#This Row],[有效 / 無效]]="有效",大表[[#This Row],[序]],"")</f>
        <v/>
      </c>
      <c r="O375" s="28" t="str">
        <f t="shared" si="35"/>
        <v>紀念品</v>
      </c>
      <c r="P375" s="84">
        <f t="shared" ca="1" si="36"/>
        <v>46322</v>
      </c>
      <c r="Q375" s="28">
        <f t="shared" si="37"/>
        <v>0</v>
      </c>
      <c r="R375" s="28">
        <f t="shared" si="38"/>
        <v>0</v>
      </c>
      <c r="S375" s="28">
        <f>IF(COUNTA(大表[[#This Row],[舉例：陳大文]:[例：108]])=2,COUNTIF(大表[名+時數],大表[[#This Row],[名+時數]]),0)</f>
        <v>0</v>
      </c>
      <c r="T375" s="28" t="str">
        <f t="shared" si="39"/>
        <v>Sxxx</v>
      </c>
      <c r="U375" s="28" t="str">
        <f t="shared" si="40"/>
        <v>2526</v>
      </c>
      <c r="V375" s="28" t="str">
        <f t="shared" si="41"/>
        <v/>
      </c>
      <c r="W375" s="34"/>
      <c r="X375" s="35"/>
      <c r="Y375" s="52"/>
      <c r="Z375" s="31"/>
      <c r="AA375" s="31"/>
      <c r="AB375" s="31"/>
      <c r="AC3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5" s="173"/>
      <c r="AE375" s="174"/>
      <c r="AF375" s="174"/>
      <c r="AG375" s="174"/>
      <c r="AH375" s="174"/>
      <c r="AI375" s="179" t="str">
        <f>TRIM(CLEAN(大表[[#This Row],[舉例：陳大文]]))&amp;大表[[#This Row],[例：108]]</f>
        <v/>
      </c>
    </row>
    <row r="376" spans="2:35" ht="16.2" x14ac:dyDescent="0.3"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93"/>
      <c r="M376" s="28">
        <v>360</v>
      </c>
      <c r="N376" s="28" t="str">
        <f>IF(大表[[#This Row],[有效 / 無效]]="有效",大表[[#This Row],[序]],"")</f>
        <v/>
      </c>
      <c r="O376" s="28" t="str">
        <f t="shared" si="35"/>
        <v>紀念品</v>
      </c>
      <c r="P376" s="84">
        <f t="shared" ca="1" si="36"/>
        <v>46322</v>
      </c>
      <c r="Q376" s="28">
        <f t="shared" si="37"/>
        <v>0</v>
      </c>
      <c r="R376" s="28">
        <f t="shared" si="38"/>
        <v>0</v>
      </c>
      <c r="S376" s="28">
        <f>IF(COUNTA(大表[[#This Row],[舉例：陳大文]:[例：108]])=2,COUNTIF(大表[名+時數],大表[[#This Row],[名+時數]]),0)</f>
        <v>0</v>
      </c>
      <c r="T376" s="28" t="str">
        <f t="shared" si="39"/>
        <v>Sxxx</v>
      </c>
      <c r="U376" s="28" t="str">
        <f t="shared" si="40"/>
        <v>2526</v>
      </c>
      <c r="V376" s="28" t="str">
        <f t="shared" si="41"/>
        <v/>
      </c>
      <c r="W376" s="34"/>
      <c r="X376" s="35"/>
      <c r="Y376" s="52"/>
      <c r="Z376" s="31"/>
      <c r="AA376" s="31"/>
      <c r="AB376" s="31"/>
      <c r="AC3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6" s="173"/>
      <c r="AE376" s="174"/>
      <c r="AF376" s="174"/>
      <c r="AG376" s="174"/>
      <c r="AH376" s="174"/>
      <c r="AI376" s="179" t="str">
        <f>TRIM(CLEAN(大表[[#This Row],[舉例：陳大文]]))&amp;大表[[#This Row],[例：108]]</f>
        <v/>
      </c>
    </row>
    <row r="377" spans="2:35" ht="16.2" x14ac:dyDescent="0.3"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93"/>
      <c r="M377" s="28">
        <v>361</v>
      </c>
      <c r="N377" s="28" t="str">
        <f>IF(大表[[#This Row],[有效 / 無效]]="有效",大表[[#This Row],[序]],"")</f>
        <v/>
      </c>
      <c r="O377" s="28" t="str">
        <f t="shared" si="35"/>
        <v>紀念品</v>
      </c>
      <c r="P377" s="84">
        <f t="shared" ca="1" si="36"/>
        <v>46322</v>
      </c>
      <c r="Q377" s="28">
        <f t="shared" si="37"/>
        <v>0</v>
      </c>
      <c r="R377" s="28">
        <f t="shared" si="38"/>
        <v>0</v>
      </c>
      <c r="S377" s="28">
        <f>IF(COUNTA(大表[[#This Row],[舉例：陳大文]:[例：108]])=2,COUNTIF(大表[名+時數],大表[[#This Row],[名+時數]]),0)</f>
        <v>0</v>
      </c>
      <c r="T377" s="28" t="str">
        <f t="shared" si="39"/>
        <v>Sxxx</v>
      </c>
      <c r="U377" s="28" t="str">
        <f t="shared" si="40"/>
        <v>2526</v>
      </c>
      <c r="V377" s="28" t="str">
        <f t="shared" si="41"/>
        <v/>
      </c>
      <c r="W377" s="34"/>
      <c r="X377" s="35"/>
      <c r="Y377" s="52"/>
      <c r="Z377" s="31"/>
      <c r="AA377" s="31"/>
      <c r="AB377" s="31"/>
      <c r="AC3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7" s="173"/>
      <c r="AE377" s="174"/>
      <c r="AF377" s="174"/>
      <c r="AG377" s="174"/>
      <c r="AH377" s="174"/>
      <c r="AI377" s="179" t="str">
        <f>TRIM(CLEAN(大表[[#This Row],[舉例：陳大文]]))&amp;大表[[#This Row],[例：108]]</f>
        <v/>
      </c>
    </row>
    <row r="378" spans="2:35" ht="16.2" x14ac:dyDescent="0.3"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93"/>
      <c r="M378" s="28">
        <v>362</v>
      </c>
      <c r="N378" s="28" t="str">
        <f>IF(大表[[#This Row],[有效 / 無效]]="有效",大表[[#This Row],[序]],"")</f>
        <v/>
      </c>
      <c r="O378" s="28" t="str">
        <f t="shared" si="35"/>
        <v>紀念品</v>
      </c>
      <c r="P378" s="84">
        <f t="shared" ca="1" si="36"/>
        <v>46322</v>
      </c>
      <c r="Q378" s="28">
        <f t="shared" si="37"/>
        <v>0</v>
      </c>
      <c r="R378" s="28">
        <f t="shared" si="38"/>
        <v>0</v>
      </c>
      <c r="S378" s="28">
        <f>IF(COUNTA(大表[[#This Row],[舉例：陳大文]:[例：108]])=2,COUNTIF(大表[名+時數],大表[[#This Row],[名+時數]]),0)</f>
        <v>0</v>
      </c>
      <c r="T378" s="28" t="str">
        <f t="shared" si="39"/>
        <v>Sxxx</v>
      </c>
      <c r="U378" s="28" t="str">
        <f t="shared" si="40"/>
        <v>2526</v>
      </c>
      <c r="V378" s="28" t="str">
        <f t="shared" si="41"/>
        <v/>
      </c>
      <c r="W378" s="34"/>
      <c r="X378" s="35"/>
      <c r="Y378" s="52"/>
      <c r="Z378" s="31"/>
      <c r="AA378" s="31"/>
      <c r="AB378" s="31"/>
      <c r="AC3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8" s="173"/>
      <c r="AE378" s="174"/>
      <c r="AF378" s="174"/>
      <c r="AG378" s="174"/>
      <c r="AH378" s="174"/>
      <c r="AI378" s="179" t="str">
        <f>TRIM(CLEAN(大表[[#This Row],[舉例：陳大文]]))&amp;大表[[#This Row],[例：108]]</f>
        <v/>
      </c>
    </row>
    <row r="379" spans="2:35" ht="16.2" x14ac:dyDescent="0.3"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93"/>
      <c r="M379" s="28">
        <v>363</v>
      </c>
      <c r="N379" s="28" t="str">
        <f>IF(大表[[#This Row],[有效 / 無效]]="有效",大表[[#This Row],[序]],"")</f>
        <v/>
      </c>
      <c r="O379" s="28" t="str">
        <f t="shared" si="35"/>
        <v>紀念品</v>
      </c>
      <c r="P379" s="84">
        <f t="shared" ca="1" si="36"/>
        <v>46322</v>
      </c>
      <c r="Q379" s="28">
        <f t="shared" si="37"/>
        <v>0</v>
      </c>
      <c r="R379" s="28">
        <f t="shared" si="38"/>
        <v>0</v>
      </c>
      <c r="S379" s="28">
        <f>IF(COUNTA(大表[[#This Row],[舉例：陳大文]:[例：108]])=2,COUNTIF(大表[名+時數],大表[[#This Row],[名+時數]]),0)</f>
        <v>0</v>
      </c>
      <c r="T379" s="28" t="str">
        <f t="shared" si="39"/>
        <v>Sxxx</v>
      </c>
      <c r="U379" s="28" t="str">
        <f t="shared" si="40"/>
        <v>2526</v>
      </c>
      <c r="V379" s="28" t="str">
        <f t="shared" si="41"/>
        <v/>
      </c>
      <c r="W379" s="34"/>
      <c r="X379" s="35"/>
      <c r="Y379" s="52"/>
      <c r="Z379" s="31"/>
      <c r="AA379" s="31"/>
      <c r="AB379" s="31"/>
      <c r="AC3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79" s="173"/>
      <c r="AE379" s="174"/>
      <c r="AF379" s="174"/>
      <c r="AG379" s="174"/>
      <c r="AH379" s="174"/>
      <c r="AI379" s="179" t="str">
        <f>TRIM(CLEAN(大表[[#This Row],[舉例：陳大文]]))&amp;大表[[#This Row],[例：108]]</f>
        <v/>
      </c>
    </row>
    <row r="380" spans="2:35" ht="16.2" x14ac:dyDescent="0.3"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93"/>
      <c r="M380" s="28">
        <v>364</v>
      </c>
      <c r="N380" s="28" t="str">
        <f>IF(大表[[#This Row],[有效 / 無效]]="有效",大表[[#This Row],[序]],"")</f>
        <v/>
      </c>
      <c r="O380" s="28" t="str">
        <f t="shared" si="35"/>
        <v>紀念品</v>
      </c>
      <c r="P380" s="84">
        <f t="shared" ca="1" si="36"/>
        <v>46322</v>
      </c>
      <c r="Q380" s="28">
        <f t="shared" si="37"/>
        <v>0</v>
      </c>
      <c r="R380" s="28">
        <f t="shared" si="38"/>
        <v>0</v>
      </c>
      <c r="S380" s="28">
        <f>IF(COUNTA(大表[[#This Row],[舉例：陳大文]:[例：108]])=2,COUNTIF(大表[名+時數],大表[[#This Row],[名+時數]]),0)</f>
        <v>0</v>
      </c>
      <c r="T380" s="28" t="str">
        <f t="shared" si="39"/>
        <v>Sxxx</v>
      </c>
      <c r="U380" s="28" t="str">
        <f t="shared" si="40"/>
        <v>2526</v>
      </c>
      <c r="V380" s="28" t="str">
        <f t="shared" si="41"/>
        <v/>
      </c>
      <c r="W380" s="34"/>
      <c r="X380" s="35"/>
      <c r="Y380" s="52"/>
      <c r="Z380" s="31"/>
      <c r="AA380" s="31"/>
      <c r="AB380" s="31"/>
      <c r="AC3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0" s="173"/>
      <c r="AE380" s="174"/>
      <c r="AF380" s="174"/>
      <c r="AG380" s="174"/>
      <c r="AH380" s="174"/>
      <c r="AI380" s="179" t="str">
        <f>TRIM(CLEAN(大表[[#This Row],[舉例：陳大文]]))&amp;大表[[#This Row],[例：108]]</f>
        <v/>
      </c>
    </row>
    <row r="381" spans="2:35" ht="16.2" x14ac:dyDescent="0.3"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93"/>
      <c r="M381" s="28">
        <v>365</v>
      </c>
      <c r="N381" s="28" t="str">
        <f>IF(大表[[#This Row],[有效 / 無效]]="有效",大表[[#This Row],[序]],"")</f>
        <v/>
      </c>
      <c r="O381" s="28" t="str">
        <f t="shared" si="35"/>
        <v>紀念品</v>
      </c>
      <c r="P381" s="84">
        <f t="shared" ca="1" si="36"/>
        <v>46322</v>
      </c>
      <c r="Q381" s="28">
        <f t="shared" si="37"/>
        <v>0</v>
      </c>
      <c r="R381" s="28">
        <f t="shared" si="38"/>
        <v>0</v>
      </c>
      <c r="S381" s="28">
        <f>IF(COUNTA(大表[[#This Row],[舉例：陳大文]:[例：108]])=2,COUNTIF(大表[名+時數],大表[[#This Row],[名+時數]]),0)</f>
        <v>0</v>
      </c>
      <c r="T381" s="28" t="str">
        <f t="shared" si="39"/>
        <v>Sxxx</v>
      </c>
      <c r="U381" s="28" t="str">
        <f t="shared" si="40"/>
        <v>2526</v>
      </c>
      <c r="V381" s="28" t="str">
        <f t="shared" si="41"/>
        <v/>
      </c>
      <c r="W381" s="34"/>
      <c r="X381" s="35"/>
      <c r="Y381" s="52"/>
      <c r="Z381" s="31"/>
      <c r="AA381" s="31"/>
      <c r="AB381" s="31"/>
      <c r="AC3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1" s="173"/>
      <c r="AE381" s="174"/>
      <c r="AF381" s="174"/>
      <c r="AG381" s="174"/>
      <c r="AH381" s="174"/>
      <c r="AI381" s="179" t="str">
        <f>TRIM(CLEAN(大表[[#This Row],[舉例：陳大文]]))&amp;大表[[#This Row],[例：108]]</f>
        <v/>
      </c>
    </row>
    <row r="382" spans="2:35" ht="16.2" x14ac:dyDescent="0.3"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93"/>
      <c r="M382" s="28">
        <v>366</v>
      </c>
      <c r="N382" s="28" t="str">
        <f>IF(大表[[#This Row],[有效 / 無效]]="有效",大表[[#This Row],[序]],"")</f>
        <v/>
      </c>
      <c r="O382" s="28" t="str">
        <f t="shared" si="35"/>
        <v>紀念品</v>
      </c>
      <c r="P382" s="84">
        <f t="shared" ca="1" si="36"/>
        <v>46322</v>
      </c>
      <c r="Q382" s="28">
        <f t="shared" si="37"/>
        <v>0</v>
      </c>
      <c r="R382" s="28">
        <f t="shared" si="38"/>
        <v>0</v>
      </c>
      <c r="S382" s="28">
        <f>IF(COUNTA(大表[[#This Row],[舉例：陳大文]:[例：108]])=2,COUNTIF(大表[名+時數],大表[[#This Row],[名+時數]]),0)</f>
        <v>0</v>
      </c>
      <c r="T382" s="28" t="str">
        <f t="shared" si="39"/>
        <v>Sxxx</v>
      </c>
      <c r="U382" s="28" t="str">
        <f t="shared" si="40"/>
        <v>2526</v>
      </c>
      <c r="V382" s="28" t="str">
        <f t="shared" si="41"/>
        <v/>
      </c>
      <c r="W382" s="34"/>
      <c r="X382" s="35"/>
      <c r="Y382" s="52"/>
      <c r="Z382" s="31"/>
      <c r="AA382" s="31"/>
      <c r="AB382" s="31"/>
      <c r="AC3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2" s="173"/>
      <c r="AE382" s="174"/>
      <c r="AF382" s="174"/>
      <c r="AG382" s="174"/>
      <c r="AH382" s="174"/>
      <c r="AI382" s="179" t="str">
        <f>TRIM(CLEAN(大表[[#This Row],[舉例：陳大文]]))&amp;大表[[#This Row],[例：108]]</f>
        <v/>
      </c>
    </row>
    <row r="383" spans="2:35" ht="16.2" x14ac:dyDescent="0.3"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93"/>
      <c r="M383" s="28">
        <v>367</v>
      </c>
      <c r="N383" s="28" t="str">
        <f>IF(大表[[#This Row],[有效 / 無效]]="有效",大表[[#This Row],[序]],"")</f>
        <v/>
      </c>
      <c r="O383" s="28" t="str">
        <f t="shared" si="35"/>
        <v>紀念品</v>
      </c>
      <c r="P383" s="84">
        <f t="shared" ca="1" si="36"/>
        <v>46322</v>
      </c>
      <c r="Q383" s="28">
        <f t="shared" si="37"/>
        <v>0</v>
      </c>
      <c r="R383" s="28">
        <f t="shared" si="38"/>
        <v>0</v>
      </c>
      <c r="S383" s="28">
        <f>IF(COUNTA(大表[[#This Row],[舉例：陳大文]:[例：108]])=2,COUNTIF(大表[名+時數],大表[[#This Row],[名+時數]]),0)</f>
        <v>0</v>
      </c>
      <c r="T383" s="28" t="str">
        <f t="shared" si="39"/>
        <v>Sxxx</v>
      </c>
      <c r="U383" s="28" t="str">
        <f t="shared" si="40"/>
        <v>2526</v>
      </c>
      <c r="V383" s="28" t="str">
        <f t="shared" si="41"/>
        <v/>
      </c>
      <c r="W383" s="34"/>
      <c r="X383" s="35"/>
      <c r="Y383" s="52"/>
      <c r="Z383" s="31"/>
      <c r="AA383" s="31"/>
      <c r="AB383" s="31"/>
      <c r="AC3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3" s="173"/>
      <c r="AE383" s="174"/>
      <c r="AF383" s="174"/>
      <c r="AG383" s="174"/>
      <c r="AH383" s="174"/>
      <c r="AI383" s="179" t="str">
        <f>TRIM(CLEAN(大表[[#This Row],[舉例：陳大文]]))&amp;大表[[#This Row],[例：108]]</f>
        <v/>
      </c>
    </row>
    <row r="384" spans="2:35" ht="16.2" x14ac:dyDescent="0.3"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93"/>
      <c r="M384" s="28">
        <v>368</v>
      </c>
      <c r="N384" s="28" t="str">
        <f>IF(大表[[#This Row],[有效 / 無效]]="有效",大表[[#This Row],[序]],"")</f>
        <v/>
      </c>
      <c r="O384" s="28" t="str">
        <f t="shared" si="35"/>
        <v>紀念品</v>
      </c>
      <c r="P384" s="84">
        <f t="shared" ca="1" si="36"/>
        <v>46322</v>
      </c>
      <c r="Q384" s="28">
        <f t="shared" si="37"/>
        <v>0</v>
      </c>
      <c r="R384" s="28">
        <f t="shared" si="38"/>
        <v>0</v>
      </c>
      <c r="S384" s="28">
        <f>IF(COUNTA(大表[[#This Row],[舉例：陳大文]:[例：108]])=2,COUNTIF(大表[名+時數],大表[[#This Row],[名+時數]]),0)</f>
        <v>0</v>
      </c>
      <c r="T384" s="28" t="str">
        <f t="shared" si="39"/>
        <v>Sxxx</v>
      </c>
      <c r="U384" s="28" t="str">
        <f t="shared" si="40"/>
        <v>2526</v>
      </c>
      <c r="V384" s="28" t="str">
        <f t="shared" si="41"/>
        <v/>
      </c>
      <c r="W384" s="34"/>
      <c r="X384" s="35"/>
      <c r="Y384" s="52"/>
      <c r="Z384" s="31"/>
      <c r="AA384" s="31"/>
      <c r="AB384" s="31"/>
      <c r="AC3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4" s="173"/>
      <c r="AE384" s="174"/>
      <c r="AF384" s="174"/>
      <c r="AG384" s="174"/>
      <c r="AH384" s="174"/>
      <c r="AI384" s="179" t="str">
        <f>TRIM(CLEAN(大表[[#This Row],[舉例：陳大文]]))&amp;大表[[#This Row],[例：108]]</f>
        <v/>
      </c>
    </row>
    <row r="385" spans="2:35" ht="16.2" x14ac:dyDescent="0.3"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93"/>
      <c r="M385" s="28">
        <v>369</v>
      </c>
      <c r="N385" s="28" t="str">
        <f>IF(大表[[#This Row],[有效 / 無效]]="有效",大表[[#This Row],[序]],"")</f>
        <v/>
      </c>
      <c r="O385" s="28" t="str">
        <f t="shared" si="35"/>
        <v>紀念品</v>
      </c>
      <c r="P385" s="84">
        <f t="shared" ca="1" si="36"/>
        <v>46322</v>
      </c>
      <c r="Q385" s="28">
        <f t="shared" si="37"/>
        <v>0</v>
      </c>
      <c r="R385" s="28">
        <f t="shared" si="38"/>
        <v>0</v>
      </c>
      <c r="S385" s="28">
        <f>IF(COUNTA(大表[[#This Row],[舉例：陳大文]:[例：108]])=2,COUNTIF(大表[名+時數],大表[[#This Row],[名+時數]]),0)</f>
        <v>0</v>
      </c>
      <c r="T385" s="28" t="str">
        <f t="shared" si="39"/>
        <v>Sxxx</v>
      </c>
      <c r="U385" s="28" t="str">
        <f t="shared" si="40"/>
        <v>2526</v>
      </c>
      <c r="V385" s="28" t="str">
        <f t="shared" si="41"/>
        <v/>
      </c>
      <c r="W385" s="34"/>
      <c r="X385" s="35"/>
      <c r="Y385" s="52"/>
      <c r="Z385" s="31"/>
      <c r="AA385" s="31"/>
      <c r="AB385" s="31"/>
      <c r="AC3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5" s="173"/>
      <c r="AE385" s="174"/>
      <c r="AF385" s="174"/>
      <c r="AG385" s="174"/>
      <c r="AH385" s="174"/>
      <c r="AI385" s="179" t="str">
        <f>TRIM(CLEAN(大表[[#This Row],[舉例：陳大文]]))&amp;大表[[#This Row],[例：108]]</f>
        <v/>
      </c>
    </row>
    <row r="386" spans="2:35" ht="16.2" x14ac:dyDescent="0.3"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93"/>
      <c r="M386" s="28">
        <v>370</v>
      </c>
      <c r="N386" s="28" t="str">
        <f>IF(大表[[#This Row],[有效 / 無效]]="有效",大表[[#This Row],[序]],"")</f>
        <v/>
      </c>
      <c r="O386" s="28" t="str">
        <f t="shared" si="35"/>
        <v>紀念品</v>
      </c>
      <c r="P386" s="84">
        <f t="shared" ca="1" si="36"/>
        <v>46322</v>
      </c>
      <c r="Q386" s="28">
        <f t="shared" si="37"/>
        <v>0</v>
      </c>
      <c r="R386" s="28">
        <f t="shared" si="38"/>
        <v>0</v>
      </c>
      <c r="S386" s="28">
        <f>IF(COUNTA(大表[[#This Row],[舉例：陳大文]:[例：108]])=2,COUNTIF(大表[名+時數],大表[[#This Row],[名+時數]]),0)</f>
        <v>0</v>
      </c>
      <c r="T386" s="28" t="str">
        <f t="shared" si="39"/>
        <v>Sxxx</v>
      </c>
      <c r="U386" s="28" t="str">
        <f t="shared" si="40"/>
        <v>2526</v>
      </c>
      <c r="V386" s="28" t="str">
        <f t="shared" si="41"/>
        <v/>
      </c>
      <c r="W386" s="34"/>
      <c r="X386" s="35"/>
      <c r="Y386" s="52"/>
      <c r="Z386" s="31"/>
      <c r="AA386" s="31"/>
      <c r="AB386" s="31"/>
      <c r="AC3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6" s="173"/>
      <c r="AE386" s="174"/>
      <c r="AF386" s="174"/>
      <c r="AG386" s="174"/>
      <c r="AH386" s="174"/>
      <c r="AI386" s="179" t="str">
        <f>TRIM(CLEAN(大表[[#This Row],[舉例：陳大文]]))&amp;大表[[#This Row],[例：108]]</f>
        <v/>
      </c>
    </row>
    <row r="387" spans="2:35" ht="16.2" x14ac:dyDescent="0.3"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93"/>
      <c r="M387" s="28">
        <v>371</v>
      </c>
      <c r="N387" s="28" t="str">
        <f>IF(大表[[#This Row],[有效 / 無效]]="有效",大表[[#This Row],[序]],"")</f>
        <v/>
      </c>
      <c r="O387" s="28" t="str">
        <f t="shared" si="35"/>
        <v>紀念品</v>
      </c>
      <c r="P387" s="84">
        <f t="shared" ca="1" si="36"/>
        <v>46322</v>
      </c>
      <c r="Q387" s="28">
        <f t="shared" si="37"/>
        <v>0</v>
      </c>
      <c r="R387" s="28">
        <f t="shared" si="38"/>
        <v>0</v>
      </c>
      <c r="S387" s="28">
        <f>IF(COUNTA(大表[[#This Row],[舉例：陳大文]:[例：108]])=2,COUNTIF(大表[名+時數],大表[[#This Row],[名+時數]]),0)</f>
        <v>0</v>
      </c>
      <c r="T387" s="28" t="str">
        <f t="shared" si="39"/>
        <v>Sxxx</v>
      </c>
      <c r="U387" s="28" t="str">
        <f t="shared" si="40"/>
        <v>2526</v>
      </c>
      <c r="V387" s="28" t="str">
        <f t="shared" si="41"/>
        <v/>
      </c>
      <c r="W387" s="34"/>
      <c r="X387" s="35"/>
      <c r="Y387" s="52"/>
      <c r="Z387" s="31"/>
      <c r="AA387" s="31"/>
      <c r="AB387" s="31"/>
      <c r="AC3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7" s="173"/>
      <c r="AE387" s="174"/>
      <c r="AF387" s="174"/>
      <c r="AG387" s="174"/>
      <c r="AH387" s="174"/>
      <c r="AI387" s="179" t="str">
        <f>TRIM(CLEAN(大表[[#This Row],[舉例：陳大文]]))&amp;大表[[#This Row],[例：108]]</f>
        <v/>
      </c>
    </row>
    <row r="388" spans="2:35" ht="16.2" x14ac:dyDescent="0.3"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93"/>
      <c r="M388" s="28">
        <v>372</v>
      </c>
      <c r="N388" s="28" t="str">
        <f>IF(大表[[#This Row],[有效 / 無效]]="有效",大表[[#This Row],[序]],"")</f>
        <v/>
      </c>
      <c r="O388" s="28" t="str">
        <f t="shared" si="35"/>
        <v>紀念品</v>
      </c>
      <c r="P388" s="84">
        <f t="shared" ca="1" si="36"/>
        <v>46322</v>
      </c>
      <c r="Q388" s="28">
        <f t="shared" si="37"/>
        <v>0</v>
      </c>
      <c r="R388" s="28">
        <f t="shared" si="38"/>
        <v>0</v>
      </c>
      <c r="S388" s="28">
        <f>IF(COUNTA(大表[[#This Row],[舉例：陳大文]:[例：108]])=2,COUNTIF(大表[名+時數],大表[[#This Row],[名+時數]]),0)</f>
        <v>0</v>
      </c>
      <c r="T388" s="28" t="str">
        <f t="shared" si="39"/>
        <v>Sxxx</v>
      </c>
      <c r="U388" s="28" t="str">
        <f t="shared" si="40"/>
        <v>2526</v>
      </c>
      <c r="V388" s="28" t="str">
        <f t="shared" si="41"/>
        <v/>
      </c>
      <c r="W388" s="34"/>
      <c r="X388" s="35"/>
      <c r="Y388" s="52"/>
      <c r="Z388" s="31"/>
      <c r="AA388" s="31"/>
      <c r="AB388" s="31"/>
      <c r="AC3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8" s="173"/>
      <c r="AE388" s="174"/>
      <c r="AF388" s="174"/>
      <c r="AG388" s="174"/>
      <c r="AH388" s="174"/>
      <c r="AI388" s="179" t="str">
        <f>TRIM(CLEAN(大表[[#This Row],[舉例：陳大文]]))&amp;大表[[#This Row],[例：108]]</f>
        <v/>
      </c>
    </row>
    <row r="389" spans="2:35" ht="16.2" x14ac:dyDescent="0.3"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93"/>
      <c r="M389" s="28">
        <v>373</v>
      </c>
      <c r="N389" s="28" t="str">
        <f>IF(大表[[#This Row],[有效 / 無效]]="有效",大表[[#This Row],[序]],"")</f>
        <v/>
      </c>
      <c r="O389" s="28" t="str">
        <f t="shared" si="35"/>
        <v>紀念品</v>
      </c>
      <c r="P389" s="84">
        <f t="shared" ca="1" si="36"/>
        <v>46322</v>
      </c>
      <c r="Q389" s="28">
        <f t="shared" si="37"/>
        <v>0</v>
      </c>
      <c r="R389" s="28">
        <f t="shared" si="38"/>
        <v>0</v>
      </c>
      <c r="S389" s="28">
        <f>IF(COUNTA(大表[[#This Row],[舉例：陳大文]:[例：108]])=2,COUNTIF(大表[名+時數],大表[[#This Row],[名+時數]]),0)</f>
        <v>0</v>
      </c>
      <c r="T389" s="28" t="str">
        <f t="shared" si="39"/>
        <v>Sxxx</v>
      </c>
      <c r="U389" s="28" t="str">
        <f t="shared" si="40"/>
        <v>2526</v>
      </c>
      <c r="V389" s="28" t="str">
        <f t="shared" si="41"/>
        <v/>
      </c>
      <c r="W389" s="34"/>
      <c r="X389" s="35"/>
      <c r="Y389" s="52"/>
      <c r="Z389" s="31"/>
      <c r="AA389" s="31"/>
      <c r="AB389" s="31"/>
      <c r="AC3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89" s="173"/>
      <c r="AE389" s="174"/>
      <c r="AF389" s="174"/>
      <c r="AG389" s="174"/>
      <c r="AH389" s="174"/>
      <c r="AI389" s="179" t="str">
        <f>TRIM(CLEAN(大表[[#This Row],[舉例：陳大文]]))&amp;大表[[#This Row],[例：108]]</f>
        <v/>
      </c>
    </row>
    <row r="390" spans="2:35" ht="16.2" x14ac:dyDescent="0.3"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93"/>
      <c r="M390" s="28">
        <v>374</v>
      </c>
      <c r="N390" s="28" t="str">
        <f>IF(大表[[#This Row],[有效 / 無效]]="有效",大表[[#This Row],[序]],"")</f>
        <v/>
      </c>
      <c r="O390" s="28" t="str">
        <f t="shared" si="35"/>
        <v>紀念品</v>
      </c>
      <c r="P390" s="84">
        <f t="shared" ca="1" si="36"/>
        <v>46322</v>
      </c>
      <c r="Q390" s="28">
        <f t="shared" si="37"/>
        <v>0</v>
      </c>
      <c r="R390" s="28">
        <f t="shared" si="38"/>
        <v>0</v>
      </c>
      <c r="S390" s="28">
        <f>IF(COUNTA(大表[[#This Row],[舉例：陳大文]:[例：108]])=2,COUNTIF(大表[名+時數],大表[[#This Row],[名+時數]]),0)</f>
        <v>0</v>
      </c>
      <c r="T390" s="28" t="str">
        <f t="shared" si="39"/>
        <v>Sxxx</v>
      </c>
      <c r="U390" s="28" t="str">
        <f t="shared" si="40"/>
        <v>2526</v>
      </c>
      <c r="V390" s="28" t="str">
        <f t="shared" si="41"/>
        <v/>
      </c>
      <c r="W390" s="34"/>
      <c r="X390" s="35"/>
      <c r="Y390" s="52"/>
      <c r="Z390" s="31"/>
      <c r="AA390" s="31"/>
      <c r="AB390" s="31"/>
      <c r="AC3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0" s="173"/>
      <c r="AE390" s="174"/>
      <c r="AF390" s="174"/>
      <c r="AG390" s="174"/>
      <c r="AH390" s="174"/>
      <c r="AI390" s="179" t="str">
        <f>TRIM(CLEAN(大表[[#This Row],[舉例：陳大文]]))&amp;大表[[#This Row],[例：108]]</f>
        <v/>
      </c>
    </row>
    <row r="391" spans="2:35" ht="16.2" x14ac:dyDescent="0.3"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93"/>
      <c r="M391" s="28">
        <v>375</v>
      </c>
      <c r="N391" s="28" t="str">
        <f>IF(大表[[#This Row],[有效 / 無效]]="有效",大表[[#This Row],[序]],"")</f>
        <v/>
      </c>
      <c r="O391" s="28" t="str">
        <f t="shared" si="35"/>
        <v>紀念品</v>
      </c>
      <c r="P391" s="84">
        <f t="shared" ca="1" si="36"/>
        <v>46322</v>
      </c>
      <c r="Q391" s="28">
        <f t="shared" si="37"/>
        <v>0</v>
      </c>
      <c r="R391" s="28">
        <f t="shared" si="38"/>
        <v>0</v>
      </c>
      <c r="S391" s="28">
        <f>IF(COUNTA(大表[[#This Row],[舉例：陳大文]:[例：108]])=2,COUNTIF(大表[名+時數],大表[[#This Row],[名+時數]]),0)</f>
        <v>0</v>
      </c>
      <c r="T391" s="28" t="str">
        <f t="shared" si="39"/>
        <v>Sxxx</v>
      </c>
      <c r="U391" s="28" t="str">
        <f t="shared" si="40"/>
        <v>2526</v>
      </c>
      <c r="V391" s="28" t="str">
        <f t="shared" si="41"/>
        <v/>
      </c>
      <c r="W391" s="34"/>
      <c r="X391" s="35"/>
      <c r="Y391" s="52"/>
      <c r="Z391" s="31"/>
      <c r="AA391" s="31"/>
      <c r="AB391" s="31"/>
      <c r="AC3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1" s="173"/>
      <c r="AE391" s="174"/>
      <c r="AF391" s="174"/>
      <c r="AG391" s="174"/>
      <c r="AH391" s="174"/>
      <c r="AI391" s="179" t="str">
        <f>TRIM(CLEAN(大表[[#This Row],[舉例：陳大文]]))&amp;大表[[#This Row],[例：108]]</f>
        <v/>
      </c>
    </row>
    <row r="392" spans="2:35" ht="16.2" x14ac:dyDescent="0.3"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93"/>
      <c r="M392" s="28">
        <v>376</v>
      </c>
      <c r="N392" s="28" t="str">
        <f>IF(大表[[#This Row],[有效 / 無效]]="有效",大表[[#This Row],[序]],"")</f>
        <v/>
      </c>
      <c r="O392" s="28" t="str">
        <f t="shared" si="35"/>
        <v>紀念品</v>
      </c>
      <c r="P392" s="84">
        <f t="shared" ca="1" si="36"/>
        <v>46322</v>
      </c>
      <c r="Q392" s="28">
        <f t="shared" si="37"/>
        <v>0</v>
      </c>
      <c r="R392" s="28">
        <f t="shared" si="38"/>
        <v>0</v>
      </c>
      <c r="S392" s="28">
        <f>IF(COUNTA(大表[[#This Row],[舉例：陳大文]:[例：108]])=2,COUNTIF(大表[名+時數],大表[[#This Row],[名+時數]]),0)</f>
        <v>0</v>
      </c>
      <c r="T392" s="28" t="str">
        <f t="shared" si="39"/>
        <v>Sxxx</v>
      </c>
      <c r="U392" s="28" t="str">
        <f t="shared" si="40"/>
        <v>2526</v>
      </c>
      <c r="V392" s="28" t="str">
        <f t="shared" si="41"/>
        <v/>
      </c>
      <c r="W392" s="34"/>
      <c r="X392" s="35"/>
      <c r="Y392" s="52"/>
      <c r="Z392" s="31"/>
      <c r="AA392" s="31"/>
      <c r="AB392" s="31"/>
      <c r="AC3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2" s="173"/>
      <c r="AE392" s="174"/>
      <c r="AF392" s="174"/>
      <c r="AG392" s="174"/>
      <c r="AH392" s="174"/>
      <c r="AI392" s="179" t="str">
        <f>TRIM(CLEAN(大表[[#This Row],[舉例：陳大文]]))&amp;大表[[#This Row],[例：108]]</f>
        <v/>
      </c>
    </row>
    <row r="393" spans="2:35" ht="16.2" x14ac:dyDescent="0.3"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93"/>
      <c r="M393" s="28">
        <v>377</v>
      </c>
      <c r="N393" s="28" t="str">
        <f>IF(大表[[#This Row],[有效 / 無效]]="有效",大表[[#This Row],[序]],"")</f>
        <v/>
      </c>
      <c r="O393" s="28" t="str">
        <f t="shared" si="35"/>
        <v>紀念品</v>
      </c>
      <c r="P393" s="84">
        <f t="shared" ca="1" si="36"/>
        <v>46322</v>
      </c>
      <c r="Q393" s="28">
        <f t="shared" si="37"/>
        <v>0</v>
      </c>
      <c r="R393" s="28">
        <f t="shared" si="38"/>
        <v>0</v>
      </c>
      <c r="S393" s="28">
        <f>IF(COUNTA(大表[[#This Row],[舉例：陳大文]:[例：108]])=2,COUNTIF(大表[名+時數],大表[[#This Row],[名+時數]]),0)</f>
        <v>0</v>
      </c>
      <c r="T393" s="28" t="str">
        <f t="shared" si="39"/>
        <v>Sxxx</v>
      </c>
      <c r="U393" s="28" t="str">
        <f t="shared" si="40"/>
        <v>2526</v>
      </c>
      <c r="V393" s="28" t="str">
        <f t="shared" si="41"/>
        <v/>
      </c>
      <c r="W393" s="34"/>
      <c r="X393" s="35"/>
      <c r="Y393" s="52"/>
      <c r="Z393" s="31"/>
      <c r="AA393" s="31"/>
      <c r="AB393" s="31"/>
      <c r="AC3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3" s="173"/>
      <c r="AE393" s="174"/>
      <c r="AF393" s="174"/>
      <c r="AG393" s="174"/>
      <c r="AH393" s="174"/>
      <c r="AI393" s="179" t="str">
        <f>TRIM(CLEAN(大表[[#This Row],[舉例：陳大文]]))&amp;大表[[#This Row],[例：108]]</f>
        <v/>
      </c>
    </row>
    <row r="394" spans="2:35" ht="16.2" x14ac:dyDescent="0.3"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93"/>
      <c r="M394" s="28">
        <v>378</v>
      </c>
      <c r="N394" s="28" t="str">
        <f>IF(大表[[#This Row],[有效 / 無效]]="有效",大表[[#This Row],[序]],"")</f>
        <v/>
      </c>
      <c r="O394" s="28" t="str">
        <f t="shared" si="35"/>
        <v>紀念品</v>
      </c>
      <c r="P394" s="84">
        <f t="shared" ca="1" si="36"/>
        <v>46322</v>
      </c>
      <c r="Q394" s="28">
        <f t="shared" si="37"/>
        <v>0</v>
      </c>
      <c r="R394" s="28">
        <f t="shared" si="38"/>
        <v>0</v>
      </c>
      <c r="S394" s="28">
        <f>IF(COUNTA(大表[[#This Row],[舉例：陳大文]:[例：108]])=2,COUNTIF(大表[名+時數],大表[[#This Row],[名+時數]]),0)</f>
        <v>0</v>
      </c>
      <c r="T394" s="28" t="str">
        <f t="shared" si="39"/>
        <v>Sxxx</v>
      </c>
      <c r="U394" s="28" t="str">
        <f t="shared" si="40"/>
        <v>2526</v>
      </c>
      <c r="V394" s="28" t="str">
        <f t="shared" si="41"/>
        <v/>
      </c>
      <c r="W394" s="34"/>
      <c r="X394" s="35"/>
      <c r="Y394" s="52"/>
      <c r="Z394" s="31"/>
      <c r="AA394" s="31"/>
      <c r="AB394" s="31"/>
      <c r="AC3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4" s="173"/>
      <c r="AE394" s="174"/>
      <c r="AF394" s="174"/>
      <c r="AG394" s="174"/>
      <c r="AH394" s="174"/>
      <c r="AI394" s="179" t="str">
        <f>TRIM(CLEAN(大表[[#This Row],[舉例：陳大文]]))&amp;大表[[#This Row],[例：108]]</f>
        <v/>
      </c>
    </row>
    <row r="395" spans="2:35" ht="16.2" x14ac:dyDescent="0.3"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93"/>
      <c r="M395" s="28">
        <v>379</v>
      </c>
      <c r="N395" s="28" t="str">
        <f>IF(大表[[#This Row],[有效 / 無效]]="有效",大表[[#This Row],[序]],"")</f>
        <v/>
      </c>
      <c r="O395" s="28" t="str">
        <f t="shared" si="35"/>
        <v>紀念品</v>
      </c>
      <c r="P395" s="84">
        <f t="shared" ca="1" si="36"/>
        <v>46322</v>
      </c>
      <c r="Q395" s="28">
        <f t="shared" si="37"/>
        <v>0</v>
      </c>
      <c r="R395" s="28">
        <f t="shared" si="38"/>
        <v>0</v>
      </c>
      <c r="S395" s="28">
        <f>IF(COUNTA(大表[[#This Row],[舉例：陳大文]:[例：108]])=2,COUNTIF(大表[名+時數],大表[[#This Row],[名+時數]]),0)</f>
        <v>0</v>
      </c>
      <c r="T395" s="28" t="str">
        <f t="shared" si="39"/>
        <v>Sxxx</v>
      </c>
      <c r="U395" s="28" t="str">
        <f t="shared" si="40"/>
        <v>2526</v>
      </c>
      <c r="V395" s="28" t="str">
        <f t="shared" si="41"/>
        <v/>
      </c>
      <c r="W395" s="34"/>
      <c r="X395" s="35"/>
      <c r="Y395" s="52"/>
      <c r="Z395" s="31"/>
      <c r="AA395" s="31"/>
      <c r="AB395" s="31"/>
      <c r="AC3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5" s="173"/>
      <c r="AE395" s="174"/>
      <c r="AF395" s="174"/>
      <c r="AG395" s="174"/>
      <c r="AH395" s="174"/>
      <c r="AI395" s="179" t="str">
        <f>TRIM(CLEAN(大表[[#This Row],[舉例：陳大文]]))&amp;大表[[#This Row],[例：108]]</f>
        <v/>
      </c>
    </row>
    <row r="396" spans="2:35" ht="16.2" x14ac:dyDescent="0.3"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93"/>
      <c r="M396" s="28">
        <v>380</v>
      </c>
      <c r="N396" s="28" t="str">
        <f>IF(大表[[#This Row],[有效 / 無效]]="有效",大表[[#This Row],[序]],"")</f>
        <v/>
      </c>
      <c r="O396" s="28" t="str">
        <f t="shared" si="35"/>
        <v>紀念品</v>
      </c>
      <c r="P396" s="84">
        <f t="shared" ca="1" si="36"/>
        <v>46322</v>
      </c>
      <c r="Q396" s="28">
        <f t="shared" si="37"/>
        <v>0</v>
      </c>
      <c r="R396" s="28">
        <f t="shared" si="38"/>
        <v>0</v>
      </c>
      <c r="S396" s="28">
        <f>IF(COUNTA(大表[[#This Row],[舉例：陳大文]:[例：108]])=2,COUNTIF(大表[名+時數],大表[[#This Row],[名+時數]]),0)</f>
        <v>0</v>
      </c>
      <c r="T396" s="28" t="str">
        <f t="shared" si="39"/>
        <v>Sxxx</v>
      </c>
      <c r="U396" s="28" t="str">
        <f t="shared" si="40"/>
        <v>2526</v>
      </c>
      <c r="V396" s="28" t="str">
        <f t="shared" si="41"/>
        <v/>
      </c>
      <c r="W396" s="34"/>
      <c r="X396" s="35"/>
      <c r="Y396" s="52"/>
      <c r="Z396" s="31"/>
      <c r="AA396" s="31"/>
      <c r="AB396" s="31"/>
      <c r="AC3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6" s="173"/>
      <c r="AE396" s="174"/>
      <c r="AF396" s="174"/>
      <c r="AG396" s="174"/>
      <c r="AH396" s="174"/>
      <c r="AI396" s="179" t="str">
        <f>TRIM(CLEAN(大表[[#This Row],[舉例：陳大文]]))&amp;大表[[#This Row],[例：108]]</f>
        <v/>
      </c>
    </row>
    <row r="397" spans="2:35" ht="16.2" x14ac:dyDescent="0.3"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93"/>
      <c r="M397" s="28">
        <v>381</v>
      </c>
      <c r="N397" s="28" t="str">
        <f>IF(大表[[#This Row],[有效 / 無效]]="有效",大表[[#This Row],[序]],"")</f>
        <v/>
      </c>
      <c r="O397" s="28" t="str">
        <f t="shared" si="35"/>
        <v>紀念品</v>
      </c>
      <c r="P397" s="84">
        <f t="shared" ca="1" si="36"/>
        <v>46322</v>
      </c>
      <c r="Q397" s="28">
        <f t="shared" si="37"/>
        <v>0</v>
      </c>
      <c r="R397" s="28">
        <f t="shared" si="38"/>
        <v>0</v>
      </c>
      <c r="S397" s="28">
        <f>IF(COUNTA(大表[[#This Row],[舉例：陳大文]:[例：108]])=2,COUNTIF(大表[名+時數],大表[[#This Row],[名+時數]]),0)</f>
        <v>0</v>
      </c>
      <c r="T397" s="28" t="str">
        <f t="shared" si="39"/>
        <v>Sxxx</v>
      </c>
      <c r="U397" s="28" t="str">
        <f t="shared" si="40"/>
        <v>2526</v>
      </c>
      <c r="V397" s="28" t="str">
        <f t="shared" si="41"/>
        <v/>
      </c>
      <c r="W397" s="34"/>
      <c r="X397" s="35"/>
      <c r="Y397" s="52"/>
      <c r="Z397" s="31"/>
      <c r="AA397" s="31"/>
      <c r="AB397" s="31"/>
      <c r="AC3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7" s="173"/>
      <c r="AE397" s="174"/>
      <c r="AF397" s="174"/>
      <c r="AG397" s="174"/>
      <c r="AH397" s="174"/>
      <c r="AI397" s="179" t="str">
        <f>TRIM(CLEAN(大表[[#This Row],[舉例：陳大文]]))&amp;大表[[#This Row],[例：108]]</f>
        <v/>
      </c>
    </row>
    <row r="398" spans="2:35" ht="16.2" x14ac:dyDescent="0.3"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93"/>
      <c r="M398" s="28">
        <v>382</v>
      </c>
      <c r="N398" s="28" t="str">
        <f>IF(大表[[#This Row],[有效 / 無效]]="有效",大表[[#This Row],[序]],"")</f>
        <v/>
      </c>
      <c r="O398" s="28" t="str">
        <f t="shared" si="35"/>
        <v>紀念品</v>
      </c>
      <c r="P398" s="84">
        <f t="shared" ca="1" si="36"/>
        <v>46322</v>
      </c>
      <c r="Q398" s="28">
        <f t="shared" si="37"/>
        <v>0</v>
      </c>
      <c r="R398" s="28">
        <f t="shared" si="38"/>
        <v>0</v>
      </c>
      <c r="S398" s="28">
        <f>IF(COUNTA(大表[[#This Row],[舉例：陳大文]:[例：108]])=2,COUNTIF(大表[名+時數],大表[[#This Row],[名+時數]]),0)</f>
        <v>0</v>
      </c>
      <c r="T398" s="28" t="str">
        <f t="shared" si="39"/>
        <v>Sxxx</v>
      </c>
      <c r="U398" s="28" t="str">
        <f t="shared" si="40"/>
        <v>2526</v>
      </c>
      <c r="V398" s="28" t="str">
        <f t="shared" si="41"/>
        <v/>
      </c>
      <c r="W398" s="34"/>
      <c r="X398" s="35"/>
      <c r="Y398" s="52"/>
      <c r="Z398" s="31"/>
      <c r="AA398" s="31"/>
      <c r="AB398" s="31"/>
      <c r="AC3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8" s="173"/>
      <c r="AE398" s="174"/>
      <c r="AF398" s="174"/>
      <c r="AG398" s="174"/>
      <c r="AH398" s="174"/>
      <c r="AI398" s="179" t="str">
        <f>TRIM(CLEAN(大表[[#This Row],[舉例：陳大文]]))&amp;大表[[#This Row],[例：108]]</f>
        <v/>
      </c>
    </row>
    <row r="399" spans="2:35" ht="16.2" x14ac:dyDescent="0.3"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93"/>
      <c r="M399" s="28">
        <v>383</v>
      </c>
      <c r="N399" s="28" t="str">
        <f>IF(大表[[#This Row],[有效 / 無效]]="有效",大表[[#This Row],[序]],"")</f>
        <v/>
      </c>
      <c r="O399" s="28" t="str">
        <f t="shared" si="35"/>
        <v>紀念品</v>
      </c>
      <c r="P399" s="84">
        <f t="shared" ca="1" si="36"/>
        <v>46322</v>
      </c>
      <c r="Q399" s="28">
        <f t="shared" si="37"/>
        <v>0</v>
      </c>
      <c r="R399" s="28">
        <f t="shared" si="38"/>
        <v>0</v>
      </c>
      <c r="S399" s="28">
        <f>IF(COUNTA(大表[[#This Row],[舉例：陳大文]:[例：108]])=2,COUNTIF(大表[名+時數],大表[[#This Row],[名+時數]]),0)</f>
        <v>0</v>
      </c>
      <c r="T399" s="28" t="str">
        <f t="shared" si="39"/>
        <v>Sxxx</v>
      </c>
      <c r="U399" s="28" t="str">
        <f t="shared" si="40"/>
        <v>2526</v>
      </c>
      <c r="V399" s="28" t="str">
        <f t="shared" si="41"/>
        <v/>
      </c>
      <c r="W399" s="34"/>
      <c r="X399" s="35"/>
      <c r="Y399" s="52"/>
      <c r="Z399" s="31"/>
      <c r="AA399" s="31"/>
      <c r="AB399" s="31"/>
      <c r="AC3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399" s="173"/>
      <c r="AE399" s="174"/>
      <c r="AF399" s="174"/>
      <c r="AG399" s="174"/>
      <c r="AH399" s="174"/>
      <c r="AI399" s="179" t="str">
        <f>TRIM(CLEAN(大表[[#This Row],[舉例：陳大文]]))&amp;大表[[#This Row],[例：108]]</f>
        <v/>
      </c>
    </row>
    <row r="400" spans="2:35" ht="16.2" x14ac:dyDescent="0.3"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93"/>
      <c r="M400" s="28">
        <v>384</v>
      </c>
      <c r="N400" s="28" t="str">
        <f>IF(大表[[#This Row],[有效 / 無效]]="有效",大表[[#This Row],[序]],"")</f>
        <v/>
      </c>
      <c r="O400" s="28" t="str">
        <f t="shared" si="35"/>
        <v>紀念品</v>
      </c>
      <c r="P400" s="84">
        <f t="shared" ca="1" si="36"/>
        <v>46322</v>
      </c>
      <c r="Q400" s="28">
        <f t="shared" si="37"/>
        <v>0</v>
      </c>
      <c r="R400" s="28">
        <f t="shared" si="38"/>
        <v>0</v>
      </c>
      <c r="S400" s="28">
        <f>IF(COUNTA(大表[[#This Row],[舉例：陳大文]:[例：108]])=2,COUNTIF(大表[名+時數],大表[[#This Row],[名+時數]]),0)</f>
        <v>0</v>
      </c>
      <c r="T400" s="28" t="str">
        <f t="shared" si="39"/>
        <v>Sxxx</v>
      </c>
      <c r="U400" s="28" t="str">
        <f t="shared" si="40"/>
        <v>2526</v>
      </c>
      <c r="V400" s="28" t="str">
        <f t="shared" si="41"/>
        <v/>
      </c>
      <c r="W400" s="34"/>
      <c r="X400" s="35"/>
      <c r="Y400" s="52"/>
      <c r="Z400" s="31"/>
      <c r="AA400" s="31"/>
      <c r="AB400" s="31"/>
      <c r="AC4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0" s="173"/>
      <c r="AE400" s="174"/>
      <c r="AF400" s="174"/>
      <c r="AG400" s="174"/>
      <c r="AH400" s="174"/>
      <c r="AI400" s="179" t="str">
        <f>TRIM(CLEAN(大表[[#This Row],[舉例：陳大文]]))&amp;大表[[#This Row],[例：108]]</f>
        <v/>
      </c>
    </row>
    <row r="401" spans="2:35" ht="16.2" x14ac:dyDescent="0.3"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93"/>
      <c r="M401" s="28">
        <v>385</v>
      </c>
      <c r="N401" s="28" t="str">
        <f>IF(大表[[#This Row],[有效 / 無效]]="有效",大表[[#This Row],[序]],"")</f>
        <v/>
      </c>
      <c r="O401" s="28" t="str">
        <f t="shared" ref="O401:O464" si="42">"紀念品"</f>
        <v>紀念品</v>
      </c>
      <c r="P401" s="84">
        <f t="shared" ref="P401:P464" ca="1" si="43">AF$7</f>
        <v>46322</v>
      </c>
      <c r="Q401" s="28">
        <f t="shared" ref="Q401:Q464" si="44">$D$9</f>
        <v>0</v>
      </c>
      <c r="R401" s="28">
        <f t="shared" ref="R401:R464" si="45">$D$10</f>
        <v>0</v>
      </c>
      <c r="S401" s="28">
        <f>IF(COUNTA(大表[[#This Row],[舉例：陳大文]:[例：108]])=2,COUNTIF(大表[名+時數],大表[[#This Row],[名+時數]]),0)</f>
        <v>0</v>
      </c>
      <c r="T401" s="28" t="str">
        <f t="shared" ref="T401:T464" si="46">$AF$8</f>
        <v>Sxxx</v>
      </c>
      <c r="U401" s="28" t="str">
        <f t="shared" ref="U401:U464" si="47">RIGHT($E$7,4)</f>
        <v>2526</v>
      </c>
      <c r="V401" s="28" t="str">
        <f t="shared" ref="V401:V464" si="48">CLEAN(TRIM($D$8))</f>
        <v/>
      </c>
      <c r="W401" s="34"/>
      <c r="X401" s="35"/>
      <c r="Y401" s="52"/>
      <c r="Z401" s="31"/>
      <c r="AA401" s="31"/>
      <c r="AB401" s="31"/>
      <c r="AC4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1" s="173"/>
      <c r="AE401" s="174"/>
      <c r="AF401" s="174"/>
      <c r="AG401" s="174"/>
      <c r="AH401" s="174"/>
      <c r="AI401" s="179" t="str">
        <f>TRIM(CLEAN(大表[[#This Row],[舉例：陳大文]]))&amp;大表[[#This Row],[例：108]]</f>
        <v/>
      </c>
    </row>
    <row r="402" spans="2:35" ht="16.2" x14ac:dyDescent="0.3"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93"/>
      <c r="M402" s="28">
        <v>386</v>
      </c>
      <c r="N402" s="28" t="str">
        <f>IF(大表[[#This Row],[有效 / 無效]]="有效",大表[[#This Row],[序]],"")</f>
        <v/>
      </c>
      <c r="O402" s="28" t="str">
        <f t="shared" si="42"/>
        <v>紀念品</v>
      </c>
      <c r="P402" s="84">
        <f t="shared" ca="1" si="43"/>
        <v>46322</v>
      </c>
      <c r="Q402" s="28">
        <f t="shared" si="44"/>
        <v>0</v>
      </c>
      <c r="R402" s="28">
        <f t="shared" si="45"/>
        <v>0</v>
      </c>
      <c r="S402" s="28">
        <f>IF(COUNTA(大表[[#This Row],[舉例：陳大文]:[例：108]])=2,COUNTIF(大表[名+時數],大表[[#This Row],[名+時數]]),0)</f>
        <v>0</v>
      </c>
      <c r="T402" s="28" t="str">
        <f t="shared" si="46"/>
        <v>Sxxx</v>
      </c>
      <c r="U402" s="28" t="str">
        <f t="shared" si="47"/>
        <v>2526</v>
      </c>
      <c r="V402" s="28" t="str">
        <f t="shared" si="48"/>
        <v/>
      </c>
      <c r="W402" s="34"/>
      <c r="X402" s="35"/>
      <c r="Y402" s="52"/>
      <c r="Z402" s="31"/>
      <c r="AA402" s="31"/>
      <c r="AB402" s="31"/>
      <c r="AC4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2" s="173"/>
      <c r="AE402" s="174"/>
      <c r="AF402" s="174"/>
      <c r="AG402" s="174"/>
      <c r="AH402" s="174"/>
      <c r="AI402" s="179" t="str">
        <f>TRIM(CLEAN(大表[[#This Row],[舉例：陳大文]]))&amp;大表[[#This Row],[例：108]]</f>
        <v/>
      </c>
    </row>
    <row r="403" spans="2:35" ht="16.2" x14ac:dyDescent="0.3"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93"/>
      <c r="M403" s="28">
        <v>387</v>
      </c>
      <c r="N403" s="28" t="str">
        <f>IF(大表[[#This Row],[有效 / 無效]]="有效",大表[[#This Row],[序]],"")</f>
        <v/>
      </c>
      <c r="O403" s="28" t="str">
        <f t="shared" si="42"/>
        <v>紀念品</v>
      </c>
      <c r="P403" s="84">
        <f t="shared" ca="1" si="43"/>
        <v>46322</v>
      </c>
      <c r="Q403" s="28">
        <f t="shared" si="44"/>
        <v>0</v>
      </c>
      <c r="R403" s="28">
        <f t="shared" si="45"/>
        <v>0</v>
      </c>
      <c r="S403" s="28">
        <f>IF(COUNTA(大表[[#This Row],[舉例：陳大文]:[例：108]])=2,COUNTIF(大表[名+時數],大表[[#This Row],[名+時數]]),0)</f>
        <v>0</v>
      </c>
      <c r="T403" s="28" t="str">
        <f t="shared" si="46"/>
        <v>Sxxx</v>
      </c>
      <c r="U403" s="28" t="str">
        <f t="shared" si="47"/>
        <v>2526</v>
      </c>
      <c r="V403" s="28" t="str">
        <f t="shared" si="48"/>
        <v/>
      </c>
      <c r="W403" s="34"/>
      <c r="X403" s="35"/>
      <c r="Y403" s="52"/>
      <c r="Z403" s="31"/>
      <c r="AA403" s="31"/>
      <c r="AB403" s="31"/>
      <c r="AC4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3" s="173"/>
      <c r="AE403" s="174"/>
      <c r="AF403" s="174"/>
      <c r="AG403" s="174"/>
      <c r="AH403" s="174"/>
      <c r="AI403" s="179" t="str">
        <f>TRIM(CLEAN(大表[[#This Row],[舉例：陳大文]]))&amp;大表[[#This Row],[例：108]]</f>
        <v/>
      </c>
    </row>
    <row r="404" spans="2:35" ht="16.2" x14ac:dyDescent="0.3"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93"/>
      <c r="M404" s="28">
        <v>388</v>
      </c>
      <c r="N404" s="28" t="str">
        <f>IF(大表[[#This Row],[有效 / 無效]]="有效",大表[[#This Row],[序]],"")</f>
        <v/>
      </c>
      <c r="O404" s="28" t="str">
        <f t="shared" si="42"/>
        <v>紀念品</v>
      </c>
      <c r="P404" s="84">
        <f t="shared" ca="1" si="43"/>
        <v>46322</v>
      </c>
      <c r="Q404" s="28">
        <f t="shared" si="44"/>
        <v>0</v>
      </c>
      <c r="R404" s="28">
        <f t="shared" si="45"/>
        <v>0</v>
      </c>
      <c r="S404" s="28">
        <f>IF(COUNTA(大表[[#This Row],[舉例：陳大文]:[例：108]])=2,COUNTIF(大表[名+時數],大表[[#This Row],[名+時數]]),0)</f>
        <v>0</v>
      </c>
      <c r="T404" s="28" t="str">
        <f t="shared" si="46"/>
        <v>Sxxx</v>
      </c>
      <c r="U404" s="28" t="str">
        <f t="shared" si="47"/>
        <v>2526</v>
      </c>
      <c r="V404" s="28" t="str">
        <f t="shared" si="48"/>
        <v/>
      </c>
      <c r="W404" s="34"/>
      <c r="X404" s="35"/>
      <c r="Y404" s="52"/>
      <c r="Z404" s="31"/>
      <c r="AA404" s="31"/>
      <c r="AB404" s="31"/>
      <c r="AC4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4" s="173"/>
      <c r="AE404" s="174"/>
      <c r="AF404" s="174"/>
      <c r="AG404" s="174"/>
      <c r="AH404" s="174"/>
      <c r="AI404" s="179" t="str">
        <f>TRIM(CLEAN(大表[[#This Row],[舉例：陳大文]]))&amp;大表[[#This Row],[例：108]]</f>
        <v/>
      </c>
    </row>
    <row r="405" spans="2:35" ht="16.2" x14ac:dyDescent="0.3"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93"/>
      <c r="M405" s="28">
        <v>389</v>
      </c>
      <c r="N405" s="28" t="str">
        <f>IF(大表[[#This Row],[有效 / 無效]]="有效",大表[[#This Row],[序]],"")</f>
        <v/>
      </c>
      <c r="O405" s="28" t="str">
        <f t="shared" si="42"/>
        <v>紀念品</v>
      </c>
      <c r="P405" s="84">
        <f t="shared" ca="1" si="43"/>
        <v>46322</v>
      </c>
      <c r="Q405" s="28">
        <f t="shared" si="44"/>
        <v>0</v>
      </c>
      <c r="R405" s="28">
        <f t="shared" si="45"/>
        <v>0</v>
      </c>
      <c r="S405" s="28">
        <f>IF(COUNTA(大表[[#This Row],[舉例：陳大文]:[例：108]])=2,COUNTIF(大表[名+時數],大表[[#This Row],[名+時數]]),0)</f>
        <v>0</v>
      </c>
      <c r="T405" s="28" t="str">
        <f t="shared" si="46"/>
        <v>Sxxx</v>
      </c>
      <c r="U405" s="28" t="str">
        <f t="shared" si="47"/>
        <v>2526</v>
      </c>
      <c r="V405" s="28" t="str">
        <f t="shared" si="48"/>
        <v/>
      </c>
      <c r="W405" s="34"/>
      <c r="X405" s="35"/>
      <c r="Y405" s="52"/>
      <c r="Z405" s="31"/>
      <c r="AA405" s="31"/>
      <c r="AB405" s="31"/>
      <c r="AC4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5" s="173"/>
      <c r="AE405" s="174"/>
      <c r="AF405" s="174"/>
      <c r="AG405" s="174"/>
      <c r="AH405" s="174"/>
      <c r="AI405" s="179" t="str">
        <f>TRIM(CLEAN(大表[[#This Row],[舉例：陳大文]]))&amp;大表[[#This Row],[例：108]]</f>
        <v/>
      </c>
    </row>
    <row r="406" spans="2:35" ht="16.2" x14ac:dyDescent="0.3"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93"/>
      <c r="M406" s="28">
        <v>390</v>
      </c>
      <c r="N406" s="28" t="str">
        <f>IF(大表[[#This Row],[有效 / 無效]]="有效",大表[[#This Row],[序]],"")</f>
        <v/>
      </c>
      <c r="O406" s="28" t="str">
        <f t="shared" si="42"/>
        <v>紀念品</v>
      </c>
      <c r="P406" s="84">
        <f t="shared" ca="1" si="43"/>
        <v>46322</v>
      </c>
      <c r="Q406" s="28">
        <f t="shared" si="44"/>
        <v>0</v>
      </c>
      <c r="R406" s="28">
        <f t="shared" si="45"/>
        <v>0</v>
      </c>
      <c r="S406" s="28">
        <f>IF(COUNTA(大表[[#This Row],[舉例：陳大文]:[例：108]])=2,COUNTIF(大表[名+時數],大表[[#This Row],[名+時數]]),0)</f>
        <v>0</v>
      </c>
      <c r="T406" s="28" t="str">
        <f t="shared" si="46"/>
        <v>Sxxx</v>
      </c>
      <c r="U406" s="28" t="str">
        <f t="shared" si="47"/>
        <v>2526</v>
      </c>
      <c r="V406" s="28" t="str">
        <f t="shared" si="48"/>
        <v/>
      </c>
      <c r="W406" s="34"/>
      <c r="X406" s="35"/>
      <c r="Y406" s="52"/>
      <c r="Z406" s="31"/>
      <c r="AA406" s="31"/>
      <c r="AB406" s="31"/>
      <c r="AC4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6" s="173"/>
      <c r="AE406" s="174"/>
      <c r="AF406" s="174"/>
      <c r="AG406" s="174"/>
      <c r="AH406" s="174"/>
      <c r="AI406" s="179" t="str">
        <f>TRIM(CLEAN(大表[[#This Row],[舉例：陳大文]]))&amp;大表[[#This Row],[例：108]]</f>
        <v/>
      </c>
    </row>
    <row r="407" spans="2:35" ht="16.2" x14ac:dyDescent="0.3"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93"/>
      <c r="M407" s="28">
        <v>391</v>
      </c>
      <c r="N407" s="28" t="str">
        <f>IF(大表[[#This Row],[有效 / 無效]]="有效",大表[[#This Row],[序]],"")</f>
        <v/>
      </c>
      <c r="O407" s="28" t="str">
        <f t="shared" si="42"/>
        <v>紀念品</v>
      </c>
      <c r="P407" s="84">
        <f t="shared" ca="1" si="43"/>
        <v>46322</v>
      </c>
      <c r="Q407" s="28">
        <f t="shared" si="44"/>
        <v>0</v>
      </c>
      <c r="R407" s="28">
        <f t="shared" si="45"/>
        <v>0</v>
      </c>
      <c r="S407" s="28">
        <f>IF(COUNTA(大表[[#This Row],[舉例：陳大文]:[例：108]])=2,COUNTIF(大表[名+時數],大表[[#This Row],[名+時數]]),0)</f>
        <v>0</v>
      </c>
      <c r="T407" s="28" t="str">
        <f t="shared" si="46"/>
        <v>Sxxx</v>
      </c>
      <c r="U407" s="28" t="str">
        <f t="shared" si="47"/>
        <v>2526</v>
      </c>
      <c r="V407" s="28" t="str">
        <f t="shared" si="48"/>
        <v/>
      </c>
      <c r="W407" s="34"/>
      <c r="X407" s="35"/>
      <c r="Y407" s="52"/>
      <c r="Z407" s="31"/>
      <c r="AA407" s="31"/>
      <c r="AB407" s="31"/>
      <c r="AC4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7" s="173"/>
      <c r="AE407" s="174"/>
      <c r="AF407" s="174"/>
      <c r="AG407" s="174"/>
      <c r="AH407" s="174"/>
      <c r="AI407" s="179" t="str">
        <f>TRIM(CLEAN(大表[[#This Row],[舉例：陳大文]]))&amp;大表[[#This Row],[例：108]]</f>
        <v/>
      </c>
    </row>
    <row r="408" spans="2:35" ht="16.2" x14ac:dyDescent="0.3"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93"/>
      <c r="M408" s="28">
        <v>392</v>
      </c>
      <c r="N408" s="28" t="str">
        <f>IF(大表[[#This Row],[有效 / 無效]]="有效",大表[[#This Row],[序]],"")</f>
        <v/>
      </c>
      <c r="O408" s="28" t="str">
        <f t="shared" si="42"/>
        <v>紀念品</v>
      </c>
      <c r="P408" s="84">
        <f t="shared" ca="1" si="43"/>
        <v>46322</v>
      </c>
      <c r="Q408" s="28">
        <f t="shared" si="44"/>
        <v>0</v>
      </c>
      <c r="R408" s="28">
        <f t="shared" si="45"/>
        <v>0</v>
      </c>
      <c r="S408" s="28">
        <f>IF(COUNTA(大表[[#This Row],[舉例：陳大文]:[例：108]])=2,COUNTIF(大表[名+時數],大表[[#This Row],[名+時數]]),0)</f>
        <v>0</v>
      </c>
      <c r="T408" s="28" t="str">
        <f t="shared" si="46"/>
        <v>Sxxx</v>
      </c>
      <c r="U408" s="28" t="str">
        <f t="shared" si="47"/>
        <v>2526</v>
      </c>
      <c r="V408" s="28" t="str">
        <f t="shared" si="48"/>
        <v/>
      </c>
      <c r="W408" s="34"/>
      <c r="X408" s="35"/>
      <c r="Y408" s="52"/>
      <c r="Z408" s="31"/>
      <c r="AA408" s="31"/>
      <c r="AB408" s="31"/>
      <c r="AC4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8" s="173"/>
      <c r="AE408" s="174"/>
      <c r="AF408" s="174"/>
      <c r="AG408" s="174"/>
      <c r="AH408" s="174"/>
      <c r="AI408" s="179" t="str">
        <f>TRIM(CLEAN(大表[[#This Row],[舉例：陳大文]]))&amp;大表[[#This Row],[例：108]]</f>
        <v/>
      </c>
    </row>
    <row r="409" spans="2:35" ht="16.2" x14ac:dyDescent="0.3"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93"/>
      <c r="M409" s="28">
        <v>393</v>
      </c>
      <c r="N409" s="28" t="str">
        <f>IF(大表[[#This Row],[有效 / 無效]]="有效",大表[[#This Row],[序]],"")</f>
        <v/>
      </c>
      <c r="O409" s="28" t="str">
        <f t="shared" si="42"/>
        <v>紀念品</v>
      </c>
      <c r="P409" s="84">
        <f t="shared" ca="1" si="43"/>
        <v>46322</v>
      </c>
      <c r="Q409" s="28">
        <f t="shared" si="44"/>
        <v>0</v>
      </c>
      <c r="R409" s="28">
        <f t="shared" si="45"/>
        <v>0</v>
      </c>
      <c r="S409" s="28">
        <f>IF(COUNTA(大表[[#This Row],[舉例：陳大文]:[例：108]])=2,COUNTIF(大表[名+時數],大表[[#This Row],[名+時數]]),0)</f>
        <v>0</v>
      </c>
      <c r="T409" s="28" t="str">
        <f t="shared" si="46"/>
        <v>Sxxx</v>
      </c>
      <c r="U409" s="28" t="str">
        <f t="shared" si="47"/>
        <v>2526</v>
      </c>
      <c r="V409" s="28" t="str">
        <f t="shared" si="48"/>
        <v/>
      </c>
      <c r="W409" s="34"/>
      <c r="X409" s="35"/>
      <c r="Y409" s="52"/>
      <c r="Z409" s="31"/>
      <c r="AA409" s="31"/>
      <c r="AB409" s="31"/>
      <c r="AC4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09" s="173"/>
      <c r="AE409" s="174"/>
      <c r="AF409" s="174"/>
      <c r="AG409" s="174"/>
      <c r="AH409" s="174"/>
      <c r="AI409" s="179" t="str">
        <f>TRIM(CLEAN(大表[[#This Row],[舉例：陳大文]]))&amp;大表[[#This Row],[例：108]]</f>
        <v/>
      </c>
    </row>
    <row r="410" spans="2:35" ht="16.2" x14ac:dyDescent="0.3"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93"/>
      <c r="M410" s="28">
        <v>394</v>
      </c>
      <c r="N410" s="28" t="str">
        <f>IF(大表[[#This Row],[有效 / 無效]]="有效",大表[[#This Row],[序]],"")</f>
        <v/>
      </c>
      <c r="O410" s="28" t="str">
        <f t="shared" si="42"/>
        <v>紀念品</v>
      </c>
      <c r="P410" s="84">
        <f t="shared" ca="1" si="43"/>
        <v>46322</v>
      </c>
      <c r="Q410" s="28">
        <f t="shared" si="44"/>
        <v>0</v>
      </c>
      <c r="R410" s="28">
        <f t="shared" si="45"/>
        <v>0</v>
      </c>
      <c r="S410" s="28">
        <f>IF(COUNTA(大表[[#This Row],[舉例：陳大文]:[例：108]])=2,COUNTIF(大表[名+時數],大表[[#This Row],[名+時數]]),0)</f>
        <v>0</v>
      </c>
      <c r="T410" s="28" t="str">
        <f t="shared" si="46"/>
        <v>Sxxx</v>
      </c>
      <c r="U410" s="28" t="str">
        <f t="shared" si="47"/>
        <v>2526</v>
      </c>
      <c r="V410" s="28" t="str">
        <f t="shared" si="48"/>
        <v/>
      </c>
      <c r="W410" s="34"/>
      <c r="X410" s="35"/>
      <c r="Y410" s="52"/>
      <c r="Z410" s="31"/>
      <c r="AA410" s="31"/>
      <c r="AB410" s="31"/>
      <c r="AC4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0" s="173"/>
      <c r="AE410" s="174"/>
      <c r="AF410" s="174"/>
      <c r="AG410" s="174"/>
      <c r="AH410" s="174"/>
      <c r="AI410" s="179" t="str">
        <f>TRIM(CLEAN(大表[[#This Row],[舉例：陳大文]]))&amp;大表[[#This Row],[例：108]]</f>
        <v/>
      </c>
    </row>
    <row r="411" spans="2:35" ht="16.2" x14ac:dyDescent="0.3"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93"/>
      <c r="M411" s="28">
        <v>395</v>
      </c>
      <c r="N411" s="28" t="str">
        <f>IF(大表[[#This Row],[有效 / 無效]]="有效",大表[[#This Row],[序]],"")</f>
        <v/>
      </c>
      <c r="O411" s="28" t="str">
        <f t="shared" si="42"/>
        <v>紀念品</v>
      </c>
      <c r="P411" s="84">
        <f t="shared" ca="1" si="43"/>
        <v>46322</v>
      </c>
      <c r="Q411" s="28">
        <f t="shared" si="44"/>
        <v>0</v>
      </c>
      <c r="R411" s="28">
        <f t="shared" si="45"/>
        <v>0</v>
      </c>
      <c r="S411" s="28">
        <f>IF(COUNTA(大表[[#This Row],[舉例：陳大文]:[例：108]])=2,COUNTIF(大表[名+時數],大表[[#This Row],[名+時數]]),0)</f>
        <v>0</v>
      </c>
      <c r="T411" s="28" t="str">
        <f t="shared" si="46"/>
        <v>Sxxx</v>
      </c>
      <c r="U411" s="28" t="str">
        <f t="shared" si="47"/>
        <v>2526</v>
      </c>
      <c r="V411" s="28" t="str">
        <f t="shared" si="48"/>
        <v/>
      </c>
      <c r="W411" s="34"/>
      <c r="X411" s="35"/>
      <c r="Y411" s="52"/>
      <c r="Z411" s="31"/>
      <c r="AA411" s="31"/>
      <c r="AB411" s="31"/>
      <c r="AC4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1" s="173"/>
      <c r="AE411" s="174"/>
      <c r="AF411" s="174"/>
      <c r="AG411" s="174"/>
      <c r="AH411" s="174"/>
      <c r="AI411" s="179" t="str">
        <f>TRIM(CLEAN(大表[[#This Row],[舉例：陳大文]]))&amp;大表[[#This Row],[例：108]]</f>
        <v/>
      </c>
    </row>
    <row r="412" spans="2:35" ht="16.2" x14ac:dyDescent="0.3"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93"/>
      <c r="M412" s="28">
        <v>396</v>
      </c>
      <c r="N412" s="28" t="str">
        <f>IF(大表[[#This Row],[有效 / 無效]]="有效",大表[[#This Row],[序]],"")</f>
        <v/>
      </c>
      <c r="O412" s="28" t="str">
        <f t="shared" si="42"/>
        <v>紀念品</v>
      </c>
      <c r="P412" s="84">
        <f t="shared" ca="1" si="43"/>
        <v>46322</v>
      </c>
      <c r="Q412" s="28">
        <f t="shared" si="44"/>
        <v>0</v>
      </c>
      <c r="R412" s="28">
        <f t="shared" si="45"/>
        <v>0</v>
      </c>
      <c r="S412" s="28">
        <f>IF(COUNTA(大表[[#This Row],[舉例：陳大文]:[例：108]])=2,COUNTIF(大表[名+時數],大表[[#This Row],[名+時數]]),0)</f>
        <v>0</v>
      </c>
      <c r="T412" s="28" t="str">
        <f t="shared" si="46"/>
        <v>Sxxx</v>
      </c>
      <c r="U412" s="28" t="str">
        <f t="shared" si="47"/>
        <v>2526</v>
      </c>
      <c r="V412" s="28" t="str">
        <f t="shared" si="48"/>
        <v/>
      </c>
      <c r="W412" s="34"/>
      <c r="X412" s="35"/>
      <c r="Y412" s="52"/>
      <c r="Z412" s="31"/>
      <c r="AA412" s="31"/>
      <c r="AB412" s="31"/>
      <c r="AC4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2" s="173"/>
      <c r="AE412" s="174"/>
      <c r="AF412" s="174"/>
      <c r="AG412" s="174"/>
      <c r="AH412" s="174"/>
      <c r="AI412" s="179" t="str">
        <f>TRIM(CLEAN(大表[[#This Row],[舉例：陳大文]]))&amp;大表[[#This Row],[例：108]]</f>
        <v/>
      </c>
    </row>
    <row r="413" spans="2:35" ht="16.2" x14ac:dyDescent="0.3"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93"/>
      <c r="M413" s="28">
        <v>397</v>
      </c>
      <c r="N413" s="28" t="str">
        <f>IF(大表[[#This Row],[有效 / 無效]]="有效",大表[[#This Row],[序]],"")</f>
        <v/>
      </c>
      <c r="O413" s="28" t="str">
        <f t="shared" si="42"/>
        <v>紀念品</v>
      </c>
      <c r="P413" s="84">
        <f t="shared" ca="1" si="43"/>
        <v>46322</v>
      </c>
      <c r="Q413" s="28">
        <f t="shared" si="44"/>
        <v>0</v>
      </c>
      <c r="R413" s="28">
        <f t="shared" si="45"/>
        <v>0</v>
      </c>
      <c r="S413" s="28">
        <f>IF(COUNTA(大表[[#This Row],[舉例：陳大文]:[例：108]])=2,COUNTIF(大表[名+時數],大表[[#This Row],[名+時數]]),0)</f>
        <v>0</v>
      </c>
      <c r="T413" s="28" t="str">
        <f t="shared" si="46"/>
        <v>Sxxx</v>
      </c>
      <c r="U413" s="28" t="str">
        <f t="shared" si="47"/>
        <v>2526</v>
      </c>
      <c r="V413" s="28" t="str">
        <f t="shared" si="48"/>
        <v/>
      </c>
      <c r="W413" s="34"/>
      <c r="X413" s="35"/>
      <c r="Y413" s="52"/>
      <c r="Z413" s="31"/>
      <c r="AA413" s="31"/>
      <c r="AB413" s="31"/>
      <c r="AC4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3" s="173"/>
      <c r="AE413" s="174"/>
      <c r="AF413" s="174"/>
      <c r="AG413" s="174"/>
      <c r="AH413" s="174"/>
      <c r="AI413" s="179" t="str">
        <f>TRIM(CLEAN(大表[[#This Row],[舉例：陳大文]]))&amp;大表[[#This Row],[例：108]]</f>
        <v/>
      </c>
    </row>
    <row r="414" spans="2:35" ht="16.2" x14ac:dyDescent="0.3"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93"/>
      <c r="M414" s="28">
        <v>398</v>
      </c>
      <c r="N414" s="28" t="str">
        <f>IF(大表[[#This Row],[有效 / 無效]]="有效",大表[[#This Row],[序]],"")</f>
        <v/>
      </c>
      <c r="O414" s="28" t="str">
        <f t="shared" si="42"/>
        <v>紀念品</v>
      </c>
      <c r="P414" s="84">
        <f t="shared" ca="1" si="43"/>
        <v>46322</v>
      </c>
      <c r="Q414" s="28">
        <f t="shared" si="44"/>
        <v>0</v>
      </c>
      <c r="R414" s="28">
        <f t="shared" si="45"/>
        <v>0</v>
      </c>
      <c r="S414" s="28">
        <f>IF(COUNTA(大表[[#This Row],[舉例：陳大文]:[例：108]])=2,COUNTIF(大表[名+時數],大表[[#This Row],[名+時數]]),0)</f>
        <v>0</v>
      </c>
      <c r="T414" s="28" t="str">
        <f t="shared" si="46"/>
        <v>Sxxx</v>
      </c>
      <c r="U414" s="28" t="str">
        <f t="shared" si="47"/>
        <v>2526</v>
      </c>
      <c r="V414" s="28" t="str">
        <f t="shared" si="48"/>
        <v/>
      </c>
      <c r="W414" s="34"/>
      <c r="X414" s="35"/>
      <c r="Y414" s="52"/>
      <c r="Z414" s="31"/>
      <c r="AA414" s="31"/>
      <c r="AB414" s="31"/>
      <c r="AC4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4" s="173"/>
      <c r="AE414" s="174"/>
      <c r="AF414" s="174"/>
      <c r="AG414" s="174"/>
      <c r="AH414" s="174"/>
      <c r="AI414" s="179" t="str">
        <f>TRIM(CLEAN(大表[[#This Row],[舉例：陳大文]]))&amp;大表[[#This Row],[例：108]]</f>
        <v/>
      </c>
    </row>
    <row r="415" spans="2:35" ht="16.2" x14ac:dyDescent="0.3"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93"/>
      <c r="M415" s="28">
        <v>399</v>
      </c>
      <c r="N415" s="28" t="str">
        <f>IF(大表[[#This Row],[有效 / 無效]]="有效",大表[[#This Row],[序]],"")</f>
        <v/>
      </c>
      <c r="O415" s="28" t="str">
        <f t="shared" si="42"/>
        <v>紀念品</v>
      </c>
      <c r="P415" s="84">
        <f t="shared" ca="1" si="43"/>
        <v>46322</v>
      </c>
      <c r="Q415" s="28">
        <f t="shared" si="44"/>
        <v>0</v>
      </c>
      <c r="R415" s="28">
        <f t="shared" si="45"/>
        <v>0</v>
      </c>
      <c r="S415" s="28">
        <f>IF(COUNTA(大表[[#This Row],[舉例：陳大文]:[例：108]])=2,COUNTIF(大表[名+時數],大表[[#This Row],[名+時數]]),0)</f>
        <v>0</v>
      </c>
      <c r="T415" s="28" t="str">
        <f t="shared" si="46"/>
        <v>Sxxx</v>
      </c>
      <c r="U415" s="28" t="str">
        <f t="shared" si="47"/>
        <v>2526</v>
      </c>
      <c r="V415" s="28" t="str">
        <f t="shared" si="48"/>
        <v/>
      </c>
      <c r="W415" s="34"/>
      <c r="X415" s="35"/>
      <c r="Y415" s="52"/>
      <c r="Z415" s="31"/>
      <c r="AA415" s="31"/>
      <c r="AB415" s="31"/>
      <c r="AC4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5" s="173"/>
      <c r="AE415" s="174"/>
      <c r="AF415" s="174"/>
      <c r="AG415" s="174"/>
      <c r="AH415" s="174"/>
      <c r="AI415" s="179" t="str">
        <f>TRIM(CLEAN(大表[[#This Row],[舉例：陳大文]]))&amp;大表[[#This Row],[例：108]]</f>
        <v/>
      </c>
    </row>
    <row r="416" spans="2:35" ht="16.2" x14ac:dyDescent="0.3"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93"/>
      <c r="M416" s="28">
        <v>400</v>
      </c>
      <c r="N416" s="28" t="str">
        <f>IF(大表[[#This Row],[有效 / 無效]]="有效",大表[[#This Row],[序]],"")</f>
        <v/>
      </c>
      <c r="O416" s="28" t="str">
        <f t="shared" si="42"/>
        <v>紀念品</v>
      </c>
      <c r="P416" s="84">
        <f t="shared" ca="1" si="43"/>
        <v>46322</v>
      </c>
      <c r="Q416" s="28">
        <f t="shared" si="44"/>
        <v>0</v>
      </c>
      <c r="R416" s="28">
        <f t="shared" si="45"/>
        <v>0</v>
      </c>
      <c r="S416" s="28">
        <f>IF(COUNTA(大表[[#This Row],[舉例：陳大文]:[例：108]])=2,COUNTIF(大表[名+時數],大表[[#This Row],[名+時數]]),0)</f>
        <v>0</v>
      </c>
      <c r="T416" s="28" t="str">
        <f t="shared" si="46"/>
        <v>Sxxx</v>
      </c>
      <c r="U416" s="28" t="str">
        <f t="shared" si="47"/>
        <v>2526</v>
      </c>
      <c r="V416" s="28" t="str">
        <f t="shared" si="48"/>
        <v/>
      </c>
      <c r="W416" s="34"/>
      <c r="X416" s="35"/>
      <c r="Y416" s="52"/>
      <c r="Z416" s="31"/>
      <c r="AA416" s="31"/>
      <c r="AB416" s="31"/>
      <c r="AC4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6" s="173"/>
      <c r="AE416" s="174"/>
      <c r="AF416" s="174"/>
      <c r="AG416" s="174"/>
      <c r="AH416" s="174"/>
      <c r="AI416" s="179" t="str">
        <f>TRIM(CLEAN(大表[[#This Row],[舉例：陳大文]]))&amp;大表[[#This Row],[例：108]]</f>
        <v/>
      </c>
    </row>
    <row r="417" spans="2:35" ht="16.2" x14ac:dyDescent="0.3"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93"/>
      <c r="M417" s="28">
        <v>401</v>
      </c>
      <c r="N417" s="28" t="str">
        <f>IF(大表[[#This Row],[有效 / 無效]]="有效",大表[[#This Row],[序]],"")</f>
        <v/>
      </c>
      <c r="O417" s="28" t="str">
        <f t="shared" si="42"/>
        <v>紀念品</v>
      </c>
      <c r="P417" s="84">
        <f t="shared" ca="1" si="43"/>
        <v>46322</v>
      </c>
      <c r="Q417" s="28">
        <f t="shared" si="44"/>
        <v>0</v>
      </c>
      <c r="R417" s="28">
        <f t="shared" si="45"/>
        <v>0</v>
      </c>
      <c r="S417" s="28">
        <f>IF(COUNTA(大表[[#This Row],[舉例：陳大文]:[例：108]])=2,COUNTIF(大表[名+時數],大表[[#This Row],[名+時數]]),0)</f>
        <v>0</v>
      </c>
      <c r="T417" s="28" t="str">
        <f t="shared" si="46"/>
        <v>Sxxx</v>
      </c>
      <c r="U417" s="28" t="str">
        <f t="shared" si="47"/>
        <v>2526</v>
      </c>
      <c r="V417" s="28" t="str">
        <f t="shared" si="48"/>
        <v/>
      </c>
      <c r="W417" s="34"/>
      <c r="X417" s="35"/>
      <c r="Y417" s="52"/>
      <c r="Z417" s="31"/>
      <c r="AA417" s="31"/>
      <c r="AB417" s="31"/>
      <c r="AC4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7" s="173"/>
      <c r="AE417" s="174"/>
      <c r="AF417" s="174"/>
      <c r="AG417" s="174"/>
      <c r="AH417" s="174"/>
      <c r="AI417" s="179" t="str">
        <f>TRIM(CLEAN(大表[[#This Row],[舉例：陳大文]]))&amp;大表[[#This Row],[例：108]]</f>
        <v/>
      </c>
    </row>
    <row r="418" spans="2:35" ht="16.2" x14ac:dyDescent="0.3"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93"/>
      <c r="M418" s="28">
        <v>402</v>
      </c>
      <c r="N418" s="28" t="str">
        <f>IF(大表[[#This Row],[有效 / 無效]]="有效",大表[[#This Row],[序]],"")</f>
        <v/>
      </c>
      <c r="O418" s="28" t="str">
        <f t="shared" si="42"/>
        <v>紀念品</v>
      </c>
      <c r="P418" s="84">
        <f t="shared" ca="1" si="43"/>
        <v>46322</v>
      </c>
      <c r="Q418" s="28">
        <f t="shared" si="44"/>
        <v>0</v>
      </c>
      <c r="R418" s="28">
        <f t="shared" si="45"/>
        <v>0</v>
      </c>
      <c r="S418" s="28">
        <f>IF(COUNTA(大表[[#This Row],[舉例：陳大文]:[例：108]])=2,COUNTIF(大表[名+時數],大表[[#This Row],[名+時數]]),0)</f>
        <v>0</v>
      </c>
      <c r="T418" s="28" t="str">
        <f t="shared" si="46"/>
        <v>Sxxx</v>
      </c>
      <c r="U418" s="28" t="str">
        <f t="shared" si="47"/>
        <v>2526</v>
      </c>
      <c r="V418" s="28" t="str">
        <f t="shared" si="48"/>
        <v/>
      </c>
      <c r="W418" s="34"/>
      <c r="X418" s="35"/>
      <c r="Y418" s="52"/>
      <c r="Z418" s="31"/>
      <c r="AA418" s="31"/>
      <c r="AB418" s="31"/>
      <c r="AC4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8" s="173"/>
      <c r="AE418" s="174"/>
      <c r="AF418" s="174"/>
      <c r="AG418" s="174"/>
      <c r="AH418" s="174"/>
      <c r="AI418" s="179" t="str">
        <f>TRIM(CLEAN(大表[[#This Row],[舉例：陳大文]]))&amp;大表[[#This Row],[例：108]]</f>
        <v/>
      </c>
    </row>
    <row r="419" spans="2:35" ht="16.2" x14ac:dyDescent="0.3"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93"/>
      <c r="M419" s="28">
        <v>403</v>
      </c>
      <c r="N419" s="28" t="str">
        <f>IF(大表[[#This Row],[有效 / 無效]]="有效",大表[[#This Row],[序]],"")</f>
        <v/>
      </c>
      <c r="O419" s="28" t="str">
        <f t="shared" si="42"/>
        <v>紀念品</v>
      </c>
      <c r="P419" s="84">
        <f t="shared" ca="1" si="43"/>
        <v>46322</v>
      </c>
      <c r="Q419" s="28">
        <f t="shared" si="44"/>
        <v>0</v>
      </c>
      <c r="R419" s="28">
        <f t="shared" si="45"/>
        <v>0</v>
      </c>
      <c r="S419" s="28">
        <f>IF(COUNTA(大表[[#This Row],[舉例：陳大文]:[例：108]])=2,COUNTIF(大表[名+時數],大表[[#This Row],[名+時數]]),0)</f>
        <v>0</v>
      </c>
      <c r="T419" s="28" t="str">
        <f t="shared" si="46"/>
        <v>Sxxx</v>
      </c>
      <c r="U419" s="28" t="str">
        <f t="shared" si="47"/>
        <v>2526</v>
      </c>
      <c r="V419" s="28" t="str">
        <f t="shared" si="48"/>
        <v/>
      </c>
      <c r="W419" s="34"/>
      <c r="X419" s="35"/>
      <c r="Y419" s="52"/>
      <c r="Z419" s="31"/>
      <c r="AA419" s="31"/>
      <c r="AB419" s="31"/>
      <c r="AC4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19" s="173"/>
      <c r="AE419" s="174"/>
      <c r="AF419" s="174"/>
      <c r="AG419" s="174"/>
      <c r="AH419" s="174"/>
      <c r="AI419" s="179" t="str">
        <f>TRIM(CLEAN(大表[[#This Row],[舉例：陳大文]]))&amp;大表[[#This Row],[例：108]]</f>
        <v/>
      </c>
    </row>
    <row r="420" spans="2:35" ht="16.2" x14ac:dyDescent="0.3"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93"/>
      <c r="M420" s="28">
        <v>404</v>
      </c>
      <c r="N420" s="28" t="str">
        <f>IF(大表[[#This Row],[有效 / 無效]]="有效",大表[[#This Row],[序]],"")</f>
        <v/>
      </c>
      <c r="O420" s="28" t="str">
        <f t="shared" si="42"/>
        <v>紀念品</v>
      </c>
      <c r="P420" s="84">
        <f t="shared" ca="1" si="43"/>
        <v>46322</v>
      </c>
      <c r="Q420" s="28">
        <f t="shared" si="44"/>
        <v>0</v>
      </c>
      <c r="R420" s="28">
        <f t="shared" si="45"/>
        <v>0</v>
      </c>
      <c r="S420" s="28">
        <f>IF(COUNTA(大表[[#This Row],[舉例：陳大文]:[例：108]])=2,COUNTIF(大表[名+時數],大表[[#This Row],[名+時數]]),0)</f>
        <v>0</v>
      </c>
      <c r="T420" s="28" t="str">
        <f t="shared" si="46"/>
        <v>Sxxx</v>
      </c>
      <c r="U420" s="28" t="str">
        <f t="shared" si="47"/>
        <v>2526</v>
      </c>
      <c r="V420" s="28" t="str">
        <f t="shared" si="48"/>
        <v/>
      </c>
      <c r="W420" s="34"/>
      <c r="X420" s="35"/>
      <c r="Y420" s="52"/>
      <c r="Z420" s="31"/>
      <c r="AA420" s="31"/>
      <c r="AB420" s="31"/>
      <c r="AC4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0" s="173"/>
      <c r="AE420" s="174"/>
      <c r="AF420" s="174"/>
      <c r="AG420" s="174"/>
      <c r="AH420" s="174"/>
      <c r="AI420" s="179" t="str">
        <f>TRIM(CLEAN(大表[[#This Row],[舉例：陳大文]]))&amp;大表[[#This Row],[例：108]]</f>
        <v/>
      </c>
    </row>
    <row r="421" spans="2:35" ht="16.2" x14ac:dyDescent="0.3"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93"/>
      <c r="M421" s="28">
        <v>405</v>
      </c>
      <c r="N421" s="28" t="str">
        <f>IF(大表[[#This Row],[有效 / 無效]]="有效",大表[[#This Row],[序]],"")</f>
        <v/>
      </c>
      <c r="O421" s="28" t="str">
        <f t="shared" si="42"/>
        <v>紀念品</v>
      </c>
      <c r="P421" s="84">
        <f t="shared" ca="1" si="43"/>
        <v>46322</v>
      </c>
      <c r="Q421" s="28">
        <f t="shared" si="44"/>
        <v>0</v>
      </c>
      <c r="R421" s="28">
        <f t="shared" si="45"/>
        <v>0</v>
      </c>
      <c r="S421" s="28">
        <f>IF(COUNTA(大表[[#This Row],[舉例：陳大文]:[例：108]])=2,COUNTIF(大表[名+時數],大表[[#This Row],[名+時數]]),0)</f>
        <v>0</v>
      </c>
      <c r="T421" s="28" t="str">
        <f t="shared" si="46"/>
        <v>Sxxx</v>
      </c>
      <c r="U421" s="28" t="str">
        <f t="shared" si="47"/>
        <v>2526</v>
      </c>
      <c r="V421" s="28" t="str">
        <f t="shared" si="48"/>
        <v/>
      </c>
      <c r="W421" s="34"/>
      <c r="X421" s="35"/>
      <c r="Y421" s="52"/>
      <c r="Z421" s="31"/>
      <c r="AA421" s="31"/>
      <c r="AB421" s="31"/>
      <c r="AC4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1" s="173"/>
      <c r="AE421" s="174"/>
      <c r="AF421" s="174"/>
      <c r="AG421" s="174"/>
      <c r="AH421" s="174"/>
      <c r="AI421" s="179" t="str">
        <f>TRIM(CLEAN(大表[[#This Row],[舉例：陳大文]]))&amp;大表[[#This Row],[例：108]]</f>
        <v/>
      </c>
    </row>
    <row r="422" spans="2:35" ht="16.2" x14ac:dyDescent="0.3"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93"/>
      <c r="M422" s="28">
        <v>406</v>
      </c>
      <c r="N422" s="28" t="str">
        <f>IF(大表[[#This Row],[有效 / 無效]]="有效",大表[[#This Row],[序]],"")</f>
        <v/>
      </c>
      <c r="O422" s="28" t="str">
        <f t="shared" si="42"/>
        <v>紀念品</v>
      </c>
      <c r="P422" s="84">
        <f t="shared" ca="1" si="43"/>
        <v>46322</v>
      </c>
      <c r="Q422" s="28">
        <f t="shared" si="44"/>
        <v>0</v>
      </c>
      <c r="R422" s="28">
        <f t="shared" si="45"/>
        <v>0</v>
      </c>
      <c r="S422" s="28">
        <f>IF(COUNTA(大表[[#This Row],[舉例：陳大文]:[例：108]])=2,COUNTIF(大表[名+時數],大表[[#This Row],[名+時數]]),0)</f>
        <v>0</v>
      </c>
      <c r="T422" s="28" t="str">
        <f t="shared" si="46"/>
        <v>Sxxx</v>
      </c>
      <c r="U422" s="28" t="str">
        <f t="shared" si="47"/>
        <v>2526</v>
      </c>
      <c r="V422" s="28" t="str">
        <f t="shared" si="48"/>
        <v/>
      </c>
      <c r="W422" s="34"/>
      <c r="X422" s="35"/>
      <c r="Y422" s="52"/>
      <c r="Z422" s="31"/>
      <c r="AA422" s="31"/>
      <c r="AB422" s="31"/>
      <c r="AC4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2" s="173"/>
      <c r="AE422" s="174"/>
      <c r="AF422" s="174"/>
      <c r="AG422" s="174"/>
      <c r="AH422" s="174"/>
      <c r="AI422" s="179" t="str">
        <f>TRIM(CLEAN(大表[[#This Row],[舉例：陳大文]]))&amp;大表[[#This Row],[例：108]]</f>
        <v/>
      </c>
    </row>
    <row r="423" spans="2:35" ht="16.2" x14ac:dyDescent="0.3"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93"/>
      <c r="M423" s="28">
        <v>407</v>
      </c>
      <c r="N423" s="28" t="str">
        <f>IF(大表[[#This Row],[有效 / 無效]]="有效",大表[[#This Row],[序]],"")</f>
        <v/>
      </c>
      <c r="O423" s="28" t="str">
        <f t="shared" si="42"/>
        <v>紀念品</v>
      </c>
      <c r="P423" s="84">
        <f t="shared" ca="1" si="43"/>
        <v>46322</v>
      </c>
      <c r="Q423" s="28">
        <f t="shared" si="44"/>
        <v>0</v>
      </c>
      <c r="R423" s="28">
        <f t="shared" si="45"/>
        <v>0</v>
      </c>
      <c r="S423" s="28">
        <f>IF(COUNTA(大表[[#This Row],[舉例：陳大文]:[例：108]])=2,COUNTIF(大表[名+時數],大表[[#This Row],[名+時數]]),0)</f>
        <v>0</v>
      </c>
      <c r="T423" s="28" t="str">
        <f t="shared" si="46"/>
        <v>Sxxx</v>
      </c>
      <c r="U423" s="28" t="str">
        <f t="shared" si="47"/>
        <v>2526</v>
      </c>
      <c r="V423" s="28" t="str">
        <f t="shared" si="48"/>
        <v/>
      </c>
      <c r="W423" s="34"/>
      <c r="X423" s="35"/>
      <c r="Y423" s="52"/>
      <c r="Z423" s="31"/>
      <c r="AA423" s="31"/>
      <c r="AB423" s="31"/>
      <c r="AC4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3" s="173"/>
      <c r="AE423" s="174"/>
      <c r="AF423" s="174"/>
      <c r="AG423" s="174"/>
      <c r="AH423" s="174"/>
      <c r="AI423" s="179" t="str">
        <f>TRIM(CLEAN(大表[[#This Row],[舉例：陳大文]]))&amp;大表[[#This Row],[例：108]]</f>
        <v/>
      </c>
    </row>
    <row r="424" spans="2:35" ht="16.2" x14ac:dyDescent="0.3"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93"/>
      <c r="M424" s="28">
        <v>408</v>
      </c>
      <c r="N424" s="28" t="str">
        <f>IF(大表[[#This Row],[有效 / 無效]]="有效",大表[[#This Row],[序]],"")</f>
        <v/>
      </c>
      <c r="O424" s="28" t="str">
        <f t="shared" si="42"/>
        <v>紀念品</v>
      </c>
      <c r="P424" s="84">
        <f t="shared" ca="1" si="43"/>
        <v>46322</v>
      </c>
      <c r="Q424" s="28">
        <f t="shared" si="44"/>
        <v>0</v>
      </c>
      <c r="R424" s="28">
        <f t="shared" si="45"/>
        <v>0</v>
      </c>
      <c r="S424" s="28">
        <f>IF(COUNTA(大表[[#This Row],[舉例：陳大文]:[例：108]])=2,COUNTIF(大表[名+時數],大表[[#This Row],[名+時數]]),0)</f>
        <v>0</v>
      </c>
      <c r="T424" s="28" t="str">
        <f t="shared" si="46"/>
        <v>Sxxx</v>
      </c>
      <c r="U424" s="28" t="str">
        <f t="shared" si="47"/>
        <v>2526</v>
      </c>
      <c r="V424" s="28" t="str">
        <f t="shared" si="48"/>
        <v/>
      </c>
      <c r="W424" s="34"/>
      <c r="X424" s="35"/>
      <c r="Y424" s="52"/>
      <c r="Z424" s="31"/>
      <c r="AA424" s="31"/>
      <c r="AB424" s="31"/>
      <c r="AC4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4" s="173"/>
      <c r="AE424" s="174"/>
      <c r="AF424" s="174"/>
      <c r="AG424" s="174"/>
      <c r="AH424" s="174"/>
      <c r="AI424" s="179" t="str">
        <f>TRIM(CLEAN(大表[[#This Row],[舉例：陳大文]]))&amp;大表[[#This Row],[例：108]]</f>
        <v/>
      </c>
    </row>
    <row r="425" spans="2:35" ht="16.2" x14ac:dyDescent="0.3"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93"/>
      <c r="M425" s="28">
        <v>409</v>
      </c>
      <c r="N425" s="28" t="str">
        <f>IF(大表[[#This Row],[有效 / 無效]]="有效",大表[[#This Row],[序]],"")</f>
        <v/>
      </c>
      <c r="O425" s="28" t="str">
        <f t="shared" si="42"/>
        <v>紀念品</v>
      </c>
      <c r="P425" s="84">
        <f t="shared" ca="1" si="43"/>
        <v>46322</v>
      </c>
      <c r="Q425" s="28">
        <f t="shared" si="44"/>
        <v>0</v>
      </c>
      <c r="R425" s="28">
        <f t="shared" si="45"/>
        <v>0</v>
      </c>
      <c r="S425" s="28">
        <f>IF(COUNTA(大表[[#This Row],[舉例：陳大文]:[例：108]])=2,COUNTIF(大表[名+時數],大表[[#This Row],[名+時數]]),0)</f>
        <v>0</v>
      </c>
      <c r="T425" s="28" t="str">
        <f t="shared" si="46"/>
        <v>Sxxx</v>
      </c>
      <c r="U425" s="28" t="str">
        <f t="shared" si="47"/>
        <v>2526</v>
      </c>
      <c r="V425" s="28" t="str">
        <f t="shared" si="48"/>
        <v/>
      </c>
      <c r="W425" s="34"/>
      <c r="X425" s="35"/>
      <c r="Y425" s="52"/>
      <c r="Z425" s="31"/>
      <c r="AA425" s="31"/>
      <c r="AB425" s="31"/>
      <c r="AC4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5" s="173"/>
      <c r="AE425" s="174"/>
      <c r="AF425" s="174"/>
      <c r="AG425" s="174"/>
      <c r="AH425" s="174"/>
      <c r="AI425" s="179" t="str">
        <f>TRIM(CLEAN(大表[[#This Row],[舉例：陳大文]]))&amp;大表[[#This Row],[例：108]]</f>
        <v/>
      </c>
    </row>
    <row r="426" spans="2:35" ht="16.2" x14ac:dyDescent="0.3"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93"/>
      <c r="M426" s="28">
        <v>410</v>
      </c>
      <c r="N426" s="28" t="str">
        <f>IF(大表[[#This Row],[有效 / 無效]]="有效",大表[[#This Row],[序]],"")</f>
        <v/>
      </c>
      <c r="O426" s="28" t="str">
        <f t="shared" si="42"/>
        <v>紀念品</v>
      </c>
      <c r="P426" s="84">
        <f t="shared" ca="1" si="43"/>
        <v>46322</v>
      </c>
      <c r="Q426" s="28">
        <f t="shared" si="44"/>
        <v>0</v>
      </c>
      <c r="R426" s="28">
        <f t="shared" si="45"/>
        <v>0</v>
      </c>
      <c r="S426" s="28">
        <f>IF(COUNTA(大表[[#This Row],[舉例：陳大文]:[例：108]])=2,COUNTIF(大表[名+時數],大表[[#This Row],[名+時數]]),0)</f>
        <v>0</v>
      </c>
      <c r="T426" s="28" t="str">
        <f t="shared" si="46"/>
        <v>Sxxx</v>
      </c>
      <c r="U426" s="28" t="str">
        <f t="shared" si="47"/>
        <v>2526</v>
      </c>
      <c r="V426" s="28" t="str">
        <f t="shared" si="48"/>
        <v/>
      </c>
      <c r="W426" s="34"/>
      <c r="X426" s="35"/>
      <c r="Y426" s="52"/>
      <c r="Z426" s="31"/>
      <c r="AA426" s="31"/>
      <c r="AB426" s="31"/>
      <c r="AC4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6" s="173"/>
      <c r="AE426" s="174"/>
      <c r="AF426" s="174"/>
      <c r="AG426" s="174"/>
      <c r="AH426" s="174"/>
      <c r="AI426" s="179" t="str">
        <f>TRIM(CLEAN(大表[[#This Row],[舉例：陳大文]]))&amp;大表[[#This Row],[例：108]]</f>
        <v/>
      </c>
    </row>
    <row r="427" spans="2:35" ht="16.2" x14ac:dyDescent="0.3"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93"/>
      <c r="M427" s="28">
        <v>411</v>
      </c>
      <c r="N427" s="28" t="str">
        <f>IF(大表[[#This Row],[有效 / 無效]]="有效",大表[[#This Row],[序]],"")</f>
        <v/>
      </c>
      <c r="O427" s="28" t="str">
        <f t="shared" si="42"/>
        <v>紀念品</v>
      </c>
      <c r="P427" s="84">
        <f t="shared" ca="1" si="43"/>
        <v>46322</v>
      </c>
      <c r="Q427" s="28">
        <f t="shared" si="44"/>
        <v>0</v>
      </c>
      <c r="R427" s="28">
        <f t="shared" si="45"/>
        <v>0</v>
      </c>
      <c r="S427" s="28">
        <f>IF(COUNTA(大表[[#This Row],[舉例：陳大文]:[例：108]])=2,COUNTIF(大表[名+時數],大表[[#This Row],[名+時數]]),0)</f>
        <v>0</v>
      </c>
      <c r="T427" s="28" t="str">
        <f t="shared" si="46"/>
        <v>Sxxx</v>
      </c>
      <c r="U427" s="28" t="str">
        <f t="shared" si="47"/>
        <v>2526</v>
      </c>
      <c r="V427" s="28" t="str">
        <f t="shared" si="48"/>
        <v/>
      </c>
      <c r="W427" s="34"/>
      <c r="X427" s="35"/>
      <c r="Y427" s="52"/>
      <c r="Z427" s="31"/>
      <c r="AA427" s="31"/>
      <c r="AB427" s="31"/>
      <c r="AC4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7" s="173"/>
      <c r="AE427" s="174"/>
      <c r="AF427" s="174"/>
      <c r="AG427" s="174"/>
      <c r="AH427" s="174"/>
      <c r="AI427" s="179" t="str">
        <f>TRIM(CLEAN(大表[[#This Row],[舉例：陳大文]]))&amp;大表[[#This Row],[例：108]]</f>
        <v/>
      </c>
    </row>
    <row r="428" spans="2:35" ht="16.2" x14ac:dyDescent="0.3"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93"/>
      <c r="M428" s="28">
        <v>412</v>
      </c>
      <c r="N428" s="28" t="str">
        <f>IF(大表[[#This Row],[有效 / 無效]]="有效",大表[[#This Row],[序]],"")</f>
        <v/>
      </c>
      <c r="O428" s="28" t="str">
        <f t="shared" si="42"/>
        <v>紀念品</v>
      </c>
      <c r="P428" s="84">
        <f t="shared" ca="1" si="43"/>
        <v>46322</v>
      </c>
      <c r="Q428" s="28">
        <f t="shared" si="44"/>
        <v>0</v>
      </c>
      <c r="R428" s="28">
        <f t="shared" si="45"/>
        <v>0</v>
      </c>
      <c r="S428" s="28">
        <f>IF(COUNTA(大表[[#This Row],[舉例：陳大文]:[例：108]])=2,COUNTIF(大表[名+時數],大表[[#This Row],[名+時數]]),0)</f>
        <v>0</v>
      </c>
      <c r="T428" s="28" t="str">
        <f t="shared" si="46"/>
        <v>Sxxx</v>
      </c>
      <c r="U428" s="28" t="str">
        <f t="shared" si="47"/>
        <v>2526</v>
      </c>
      <c r="V428" s="28" t="str">
        <f t="shared" si="48"/>
        <v/>
      </c>
      <c r="W428" s="34"/>
      <c r="X428" s="35"/>
      <c r="Y428" s="52"/>
      <c r="Z428" s="31"/>
      <c r="AA428" s="31"/>
      <c r="AB428" s="31"/>
      <c r="AC4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8" s="173"/>
      <c r="AE428" s="174"/>
      <c r="AF428" s="174"/>
      <c r="AG428" s="174"/>
      <c r="AH428" s="174"/>
      <c r="AI428" s="179" t="str">
        <f>TRIM(CLEAN(大表[[#This Row],[舉例：陳大文]]))&amp;大表[[#This Row],[例：108]]</f>
        <v/>
      </c>
    </row>
    <row r="429" spans="2:35" ht="16.2" x14ac:dyDescent="0.3"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93"/>
      <c r="M429" s="28">
        <v>413</v>
      </c>
      <c r="N429" s="28" t="str">
        <f>IF(大表[[#This Row],[有效 / 無效]]="有效",大表[[#This Row],[序]],"")</f>
        <v/>
      </c>
      <c r="O429" s="28" t="str">
        <f t="shared" si="42"/>
        <v>紀念品</v>
      </c>
      <c r="P429" s="84">
        <f t="shared" ca="1" si="43"/>
        <v>46322</v>
      </c>
      <c r="Q429" s="28">
        <f t="shared" si="44"/>
        <v>0</v>
      </c>
      <c r="R429" s="28">
        <f t="shared" si="45"/>
        <v>0</v>
      </c>
      <c r="S429" s="28">
        <f>IF(COUNTA(大表[[#This Row],[舉例：陳大文]:[例：108]])=2,COUNTIF(大表[名+時數],大表[[#This Row],[名+時數]]),0)</f>
        <v>0</v>
      </c>
      <c r="T429" s="28" t="str">
        <f t="shared" si="46"/>
        <v>Sxxx</v>
      </c>
      <c r="U429" s="28" t="str">
        <f t="shared" si="47"/>
        <v>2526</v>
      </c>
      <c r="V429" s="28" t="str">
        <f t="shared" si="48"/>
        <v/>
      </c>
      <c r="W429" s="34"/>
      <c r="X429" s="35"/>
      <c r="Y429" s="52"/>
      <c r="Z429" s="31"/>
      <c r="AA429" s="31"/>
      <c r="AB429" s="31"/>
      <c r="AC4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29" s="173"/>
      <c r="AE429" s="174"/>
      <c r="AF429" s="174"/>
      <c r="AG429" s="174"/>
      <c r="AH429" s="174"/>
      <c r="AI429" s="179" t="str">
        <f>TRIM(CLEAN(大表[[#This Row],[舉例：陳大文]]))&amp;大表[[#This Row],[例：108]]</f>
        <v/>
      </c>
    </row>
    <row r="430" spans="2:35" ht="16.2" x14ac:dyDescent="0.3"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93"/>
      <c r="M430" s="28">
        <v>414</v>
      </c>
      <c r="N430" s="28" t="str">
        <f>IF(大表[[#This Row],[有效 / 無效]]="有效",大表[[#This Row],[序]],"")</f>
        <v/>
      </c>
      <c r="O430" s="28" t="str">
        <f t="shared" si="42"/>
        <v>紀念品</v>
      </c>
      <c r="P430" s="84">
        <f t="shared" ca="1" si="43"/>
        <v>46322</v>
      </c>
      <c r="Q430" s="28">
        <f t="shared" si="44"/>
        <v>0</v>
      </c>
      <c r="R430" s="28">
        <f t="shared" si="45"/>
        <v>0</v>
      </c>
      <c r="S430" s="28">
        <f>IF(COUNTA(大表[[#This Row],[舉例：陳大文]:[例：108]])=2,COUNTIF(大表[名+時數],大表[[#This Row],[名+時數]]),0)</f>
        <v>0</v>
      </c>
      <c r="T430" s="28" t="str">
        <f t="shared" si="46"/>
        <v>Sxxx</v>
      </c>
      <c r="U430" s="28" t="str">
        <f t="shared" si="47"/>
        <v>2526</v>
      </c>
      <c r="V430" s="28" t="str">
        <f t="shared" si="48"/>
        <v/>
      </c>
      <c r="W430" s="34"/>
      <c r="X430" s="35"/>
      <c r="Y430" s="52"/>
      <c r="Z430" s="31"/>
      <c r="AA430" s="31"/>
      <c r="AB430" s="31"/>
      <c r="AC4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0" s="173"/>
      <c r="AE430" s="174"/>
      <c r="AF430" s="174"/>
      <c r="AG430" s="174"/>
      <c r="AH430" s="174"/>
      <c r="AI430" s="179" t="str">
        <f>TRIM(CLEAN(大表[[#This Row],[舉例：陳大文]]))&amp;大表[[#This Row],[例：108]]</f>
        <v/>
      </c>
    </row>
    <row r="431" spans="2:35" ht="16.2" x14ac:dyDescent="0.3"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93"/>
      <c r="M431" s="28">
        <v>415</v>
      </c>
      <c r="N431" s="28" t="str">
        <f>IF(大表[[#This Row],[有效 / 無效]]="有效",大表[[#This Row],[序]],"")</f>
        <v/>
      </c>
      <c r="O431" s="28" t="str">
        <f t="shared" si="42"/>
        <v>紀念品</v>
      </c>
      <c r="P431" s="84">
        <f t="shared" ca="1" si="43"/>
        <v>46322</v>
      </c>
      <c r="Q431" s="28">
        <f t="shared" si="44"/>
        <v>0</v>
      </c>
      <c r="R431" s="28">
        <f t="shared" si="45"/>
        <v>0</v>
      </c>
      <c r="S431" s="28">
        <f>IF(COUNTA(大表[[#This Row],[舉例：陳大文]:[例：108]])=2,COUNTIF(大表[名+時數],大表[[#This Row],[名+時數]]),0)</f>
        <v>0</v>
      </c>
      <c r="T431" s="28" t="str">
        <f t="shared" si="46"/>
        <v>Sxxx</v>
      </c>
      <c r="U431" s="28" t="str">
        <f t="shared" si="47"/>
        <v>2526</v>
      </c>
      <c r="V431" s="28" t="str">
        <f t="shared" si="48"/>
        <v/>
      </c>
      <c r="W431" s="34"/>
      <c r="X431" s="35"/>
      <c r="Y431" s="52"/>
      <c r="Z431" s="31"/>
      <c r="AA431" s="31"/>
      <c r="AB431" s="31"/>
      <c r="AC4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1" s="173"/>
      <c r="AE431" s="174"/>
      <c r="AF431" s="174"/>
      <c r="AG431" s="174"/>
      <c r="AH431" s="174"/>
      <c r="AI431" s="179" t="str">
        <f>TRIM(CLEAN(大表[[#This Row],[舉例：陳大文]]))&amp;大表[[#This Row],[例：108]]</f>
        <v/>
      </c>
    </row>
    <row r="432" spans="2:35" ht="16.2" x14ac:dyDescent="0.3"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93"/>
      <c r="M432" s="28">
        <v>416</v>
      </c>
      <c r="N432" s="28" t="str">
        <f>IF(大表[[#This Row],[有效 / 無效]]="有效",大表[[#This Row],[序]],"")</f>
        <v/>
      </c>
      <c r="O432" s="28" t="str">
        <f t="shared" si="42"/>
        <v>紀念品</v>
      </c>
      <c r="P432" s="84">
        <f t="shared" ca="1" si="43"/>
        <v>46322</v>
      </c>
      <c r="Q432" s="28">
        <f t="shared" si="44"/>
        <v>0</v>
      </c>
      <c r="R432" s="28">
        <f t="shared" si="45"/>
        <v>0</v>
      </c>
      <c r="S432" s="28">
        <f>IF(COUNTA(大表[[#This Row],[舉例：陳大文]:[例：108]])=2,COUNTIF(大表[名+時數],大表[[#This Row],[名+時數]]),0)</f>
        <v>0</v>
      </c>
      <c r="T432" s="28" t="str">
        <f t="shared" si="46"/>
        <v>Sxxx</v>
      </c>
      <c r="U432" s="28" t="str">
        <f t="shared" si="47"/>
        <v>2526</v>
      </c>
      <c r="V432" s="28" t="str">
        <f t="shared" si="48"/>
        <v/>
      </c>
      <c r="W432" s="34"/>
      <c r="X432" s="35"/>
      <c r="Y432" s="52"/>
      <c r="Z432" s="31"/>
      <c r="AA432" s="31"/>
      <c r="AB432" s="31"/>
      <c r="AC4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2" s="173"/>
      <c r="AE432" s="174"/>
      <c r="AF432" s="174"/>
      <c r="AG432" s="174"/>
      <c r="AH432" s="174"/>
      <c r="AI432" s="179" t="str">
        <f>TRIM(CLEAN(大表[[#This Row],[舉例：陳大文]]))&amp;大表[[#This Row],[例：108]]</f>
        <v/>
      </c>
    </row>
    <row r="433" spans="2:35" ht="16.2" x14ac:dyDescent="0.3"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93"/>
      <c r="M433" s="28">
        <v>417</v>
      </c>
      <c r="N433" s="28" t="str">
        <f>IF(大表[[#This Row],[有效 / 無效]]="有效",大表[[#This Row],[序]],"")</f>
        <v/>
      </c>
      <c r="O433" s="28" t="str">
        <f t="shared" si="42"/>
        <v>紀念品</v>
      </c>
      <c r="P433" s="84">
        <f t="shared" ca="1" si="43"/>
        <v>46322</v>
      </c>
      <c r="Q433" s="28">
        <f t="shared" si="44"/>
        <v>0</v>
      </c>
      <c r="R433" s="28">
        <f t="shared" si="45"/>
        <v>0</v>
      </c>
      <c r="S433" s="28">
        <f>IF(COUNTA(大表[[#This Row],[舉例：陳大文]:[例：108]])=2,COUNTIF(大表[名+時數],大表[[#This Row],[名+時數]]),0)</f>
        <v>0</v>
      </c>
      <c r="T433" s="28" t="str">
        <f t="shared" si="46"/>
        <v>Sxxx</v>
      </c>
      <c r="U433" s="28" t="str">
        <f t="shared" si="47"/>
        <v>2526</v>
      </c>
      <c r="V433" s="28" t="str">
        <f t="shared" si="48"/>
        <v/>
      </c>
      <c r="W433" s="34"/>
      <c r="X433" s="35"/>
      <c r="Y433" s="52"/>
      <c r="Z433" s="31"/>
      <c r="AA433" s="31"/>
      <c r="AB433" s="31"/>
      <c r="AC4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3" s="173"/>
      <c r="AE433" s="174"/>
      <c r="AF433" s="174"/>
      <c r="AG433" s="174"/>
      <c r="AH433" s="174"/>
      <c r="AI433" s="179" t="str">
        <f>TRIM(CLEAN(大表[[#This Row],[舉例：陳大文]]))&amp;大表[[#This Row],[例：108]]</f>
        <v/>
      </c>
    </row>
    <row r="434" spans="2:35" ht="16.2" x14ac:dyDescent="0.3"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93"/>
      <c r="M434" s="28">
        <v>418</v>
      </c>
      <c r="N434" s="28" t="str">
        <f>IF(大表[[#This Row],[有效 / 無效]]="有效",大表[[#This Row],[序]],"")</f>
        <v/>
      </c>
      <c r="O434" s="28" t="str">
        <f t="shared" si="42"/>
        <v>紀念品</v>
      </c>
      <c r="P434" s="84">
        <f t="shared" ca="1" si="43"/>
        <v>46322</v>
      </c>
      <c r="Q434" s="28">
        <f t="shared" si="44"/>
        <v>0</v>
      </c>
      <c r="R434" s="28">
        <f t="shared" si="45"/>
        <v>0</v>
      </c>
      <c r="S434" s="28">
        <f>IF(COUNTA(大表[[#This Row],[舉例：陳大文]:[例：108]])=2,COUNTIF(大表[名+時數],大表[[#This Row],[名+時數]]),0)</f>
        <v>0</v>
      </c>
      <c r="T434" s="28" t="str">
        <f t="shared" si="46"/>
        <v>Sxxx</v>
      </c>
      <c r="U434" s="28" t="str">
        <f t="shared" si="47"/>
        <v>2526</v>
      </c>
      <c r="V434" s="28" t="str">
        <f t="shared" si="48"/>
        <v/>
      </c>
      <c r="W434" s="34"/>
      <c r="X434" s="35"/>
      <c r="Y434" s="52"/>
      <c r="Z434" s="31"/>
      <c r="AA434" s="31"/>
      <c r="AB434" s="31"/>
      <c r="AC4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4" s="173"/>
      <c r="AE434" s="174"/>
      <c r="AF434" s="174"/>
      <c r="AG434" s="174"/>
      <c r="AH434" s="174"/>
      <c r="AI434" s="179" t="str">
        <f>TRIM(CLEAN(大表[[#This Row],[舉例：陳大文]]))&amp;大表[[#This Row],[例：108]]</f>
        <v/>
      </c>
    </row>
    <row r="435" spans="2:35" ht="16.2" x14ac:dyDescent="0.3"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93"/>
      <c r="M435" s="28">
        <v>419</v>
      </c>
      <c r="N435" s="28" t="str">
        <f>IF(大表[[#This Row],[有效 / 無效]]="有效",大表[[#This Row],[序]],"")</f>
        <v/>
      </c>
      <c r="O435" s="28" t="str">
        <f t="shared" si="42"/>
        <v>紀念品</v>
      </c>
      <c r="P435" s="84">
        <f t="shared" ca="1" si="43"/>
        <v>46322</v>
      </c>
      <c r="Q435" s="28">
        <f t="shared" si="44"/>
        <v>0</v>
      </c>
      <c r="R435" s="28">
        <f t="shared" si="45"/>
        <v>0</v>
      </c>
      <c r="S435" s="28">
        <f>IF(COUNTA(大表[[#This Row],[舉例：陳大文]:[例：108]])=2,COUNTIF(大表[名+時數],大表[[#This Row],[名+時數]]),0)</f>
        <v>0</v>
      </c>
      <c r="T435" s="28" t="str">
        <f t="shared" si="46"/>
        <v>Sxxx</v>
      </c>
      <c r="U435" s="28" t="str">
        <f t="shared" si="47"/>
        <v>2526</v>
      </c>
      <c r="V435" s="28" t="str">
        <f t="shared" si="48"/>
        <v/>
      </c>
      <c r="W435" s="34"/>
      <c r="X435" s="35"/>
      <c r="Y435" s="52"/>
      <c r="Z435" s="31"/>
      <c r="AA435" s="31"/>
      <c r="AB435" s="31"/>
      <c r="AC4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5" s="173"/>
      <c r="AE435" s="174"/>
      <c r="AF435" s="174"/>
      <c r="AG435" s="174"/>
      <c r="AH435" s="174"/>
      <c r="AI435" s="179" t="str">
        <f>TRIM(CLEAN(大表[[#This Row],[舉例：陳大文]]))&amp;大表[[#This Row],[例：108]]</f>
        <v/>
      </c>
    </row>
    <row r="436" spans="2:35" ht="16.2" x14ac:dyDescent="0.3"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93"/>
      <c r="M436" s="28">
        <v>420</v>
      </c>
      <c r="N436" s="28" t="str">
        <f>IF(大表[[#This Row],[有效 / 無效]]="有效",大表[[#This Row],[序]],"")</f>
        <v/>
      </c>
      <c r="O436" s="28" t="str">
        <f t="shared" si="42"/>
        <v>紀念品</v>
      </c>
      <c r="P436" s="84">
        <f t="shared" ca="1" si="43"/>
        <v>46322</v>
      </c>
      <c r="Q436" s="28">
        <f t="shared" si="44"/>
        <v>0</v>
      </c>
      <c r="R436" s="28">
        <f t="shared" si="45"/>
        <v>0</v>
      </c>
      <c r="S436" s="28">
        <f>IF(COUNTA(大表[[#This Row],[舉例：陳大文]:[例：108]])=2,COUNTIF(大表[名+時數],大表[[#This Row],[名+時數]]),0)</f>
        <v>0</v>
      </c>
      <c r="T436" s="28" t="str">
        <f t="shared" si="46"/>
        <v>Sxxx</v>
      </c>
      <c r="U436" s="28" t="str">
        <f t="shared" si="47"/>
        <v>2526</v>
      </c>
      <c r="V436" s="28" t="str">
        <f t="shared" si="48"/>
        <v/>
      </c>
      <c r="W436" s="34"/>
      <c r="X436" s="35"/>
      <c r="Y436" s="52"/>
      <c r="Z436" s="31"/>
      <c r="AA436" s="31"/>
      <c r="AB436" s="31"/>
      <c r="AC4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6" s="173"/>
      <c r="AE436" s="174"/>
      <c r="AF436" s="174"/>
      <c r="AG436" s="174"/>
      <c r="AH436" s="174"/>
      <c r="AI436" s="179" t="str">
        <f>TRIM(CLEAN(大表[[#This Row],[舉例：陳大文]]))&amp;大表[[#This Row],[例：108]]</f>
        <v/>
      </c>
    </row>
    <row r="437" spans="2:35" ht="16.2" x14ac:dyDescent="0.3"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93"/>
      <c r="M437" s="28">
        <v>421</v>
      </c>
      <c r="N437" s="28" t="str">
        <f>IF(大表[[#This Row],[有效 / 無效]]="有效",大表[[#This Row],[序]],"")</f>
        <v/>
      </c>
      <c r="O437" s="28" t="str">
        <f t="shared" si="42"/>
        <v>紀念品</v>
      </c>
      <c r="P437" s="84">
        <f t="shared" ca="1" si="43"/>
        <v>46322</v>
      </c>
      <c r="Q437" s="28">
        <f t="shared" si="44"/>
        <v>0</v>
      </c>
      <c r="R437" s="28">
        <f t="shared" si="45"/>
        <v>0</v>
      </c>
      <c r="S437" s="28">
        <f>IF(COUNTA(大表[[#This Row],[舉例：陳大文]:[例：108]])=2,COUNTIF(大表[名+時數],大表[[#This Row],[名+時數]]),0)</f>
        <v>0</v>
      </c>
      <c r="T437" s="28" t="str">
        <f t="shared" si="46"/>
        <v>Sxxx</v>
      </c>
      <c r="U437" s="28" t="str">
        <f t="shared" si="47"/>
        <v>2526</v>
      </c>
      <c r="V437" s="28" t="str">
        <f t="shared" si="48"/>
        <v/>
      </c>
      <c r="W437" s="34"/>
      <c r="X437" s="35"/>
      <c r="Y437" s="52"/>
      <c r="Z437" s="31"/>
      <c r="AA437" s="31"/>
      <c r="AB437" s="31"/>
      <c r="AC4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7" s="173"/>
      <c r="AE437" s="174"/>
      <c r="AF437" s="174"/>
      <c r="AG437" s="174"/>
      <c r="AH437" s="174"/>
      <c r="AI437" s="179" t="str">
        <f>TRIM(CLEAN(大表[[#This Row],[舉例：陳大文]]))&amp;大表[[#This Row],[例：108]]</f>
        <v/>
      </c>
    </row>
    <row r="438" spans="2:35" ht="16.2" x14ac:dyDescent="0.3"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93"/>
      <c r="M438" s="28">
        <v>422</v>
      </c>
      <c r="N438" s="28" t="str">
        <f>IF(大表[[#This Row],[有效 / 無效]]="有效",大表[[#This Row],[序]],"")</f>
        <v/>
      </c>
      <c r="O438" s="28" t="str">
        <f t="shared" si="42"/>
        <v>紀念品</v>
      </c>
      <c r="P438" s="84">
        <f t="shared" ca="1" si="43"/>
        <v>46322</v>
      </c>
      <c r="Q438" s="28">
        <f t="shared" si="44"/>
        <v>0</v>
      </c>
      <c r="R438" s="28">
        <f t="shared" si="45"/>
        <v>0</v>
      </c>
      <c r="S438" s="28">
        <f>IF(COUNTA(大表[[#This Row],[舉例：陳大文]:[例：108]])=2,COUNTIF(大表[名+時數],大表[[#This Row],[名+時數]]),0)</f>
        <v>0</v>
      </c>
      <c r="T438" s="28" t="str">
        <f t="shared" si="46"/>
        <v>Sxxx</v>
      </c>
      <c r="U438" s="28" t="str">
        <f t="shared" si="47"/>
        <v>2526</v>
      </c>
      <c r="V438" s="28" t="str">
        <f t="shared" si="48"/>
        <v/>
      </c>
      <c r="W438" s="34"/>
      <c r="X438" s="35"/>
      <c r="Y438" s="52"/>
      <c r="Z438" s="31"/>
      <c r="AA438" s="31"/>
      <c r="AB438" s="31"/>
      <c r="AC4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8" s="173"/>
      <c r="AE438" s="174"/>
      <c r="AF438" s="174"/>
      <c r="AG438" s="174"/>
      <c r="AH438" s="174"/>
      <c r="AI438" s="179" t="str">
        <f>TRIM(CLEAN(大表[[#This Row],[舉例：陳大文]]))&amp;大表[[#This Row],[例：108]]</f>
        <v/>
      </c>
    </row>
    <row r="439" spans="2:35" ht="16.2" x14ac:dyDescent="0.3"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93"/>
      <c r="M439" s="28">
        <v>423</v>
      </c>
      <c r="N439" s="28" t="str">
        <f>IF(大表[[#This Row],[有效 / 無效]]="有效",大表[[#This Row],[序]],"")</f>
        <v/>
      </c>
      <c r="O439" s="28" t="str">
        <f t="shared" si="42"/>
        <v>紀念品</v>
      </c>
      <c r="P439" s="84">
        <f t="shared" ca="1" si="43"/>
        <v>46322</v>
      </c>
      <c r="Q439" s="28">
        <f t="shared" si="44"/>
        <v>0</v>
      </c>
      <c r="R439" s="28">
        <f t="shared" si="45"/>
        <v>0</v>
      </c>
      <c r="S439" s="28">
        <f>IF(COUNTA(大表[[#This Row],[舉例：陳大文]:[例：108]])=2,COUNTIF(大表[名+時數],大表[[#This Row],[名+時數]]),0)</f>
        <v>0</v>
      </c>
      <c r="T439" s="28" t="str">
        <f t="shared" si="46"/>
        <v>Sxxx</v>
      </c>
      <c r="U439" s="28" t="str">
        <f t="shared" si="47"/>
        <v>2526</v>
      </c>
      <c r="V439" s="28" t="str">
        <f t="shared" si="48"/>
        <v/>
      </c>
      <c r="W439" s="34"/>
      <c r="X439" s="35"/>
      <c r="Y439" s="52"/>
      <c r="Z439" s="31"/>
      <c r="AA439" s="31"/>
      <c r="AB439" s="31"/>
      <c r="AC4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39" s="173"/>
      <c r="AE439" s="174"/>
      <c r="AF439" s="174"/>
      <c r="AG439" s="174"/>
      <c r="AH439" s="174"/>
      <c r="AI439" s="179" t="str">
        <f>TRIM(CLEAN(大表[[#This Row],[舉例：陳大文]]))&amp;大表[[#This Row],[例：108]]</f>
        <v/>
      </c>
    </row>
    <row r="440" spans="2:35" ht="16.2" x14ac:dyDescent="0.3"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93"/>
      <c r="M440" s="28">
        <v>424</v>
      </c>
      <c r="N440" s="28" t="str">
        <f>IF(大表[[#This Row],[有效 / 無效]]="有效",大表[[#This Row],[序]],"")</f>
        <v/>
      </c>
      <c r="O440" s="28" t="str">
        <f t="shared" si="42"/>
        <v>紀念品</v>
      </c>
      <c r="P440" s="84">
        <f t="shared" ca="1" si="43"/>
        <v>46322</v>
      </c>
      <c r="Q440" s="28">
        <f t="shared" si="44"/>
        <v>0</v>
      </c>
      <c r="R440" s="28">
        <f t="shared" si="45"/>
        <v>0</v>
      </c>
      <c r="S440" s="28">
        <f>IF(COUNTA(大表[[#This Row],[舉例：陳大文]:[例：108]])=2,COUNTIF(大表[名+時數],大表[[#This Row],[名+時數]]),0)</f>
        <v>0</v>
      </c>
      <c r="T440" s="28" t="str">
        <f t="shared" si="46"/>
        <v>Sxxx</v>
      </c>
      <c r="U440" s="28" t="str">
        <f t="shared" si="47"/>
        <v>2526</v>
      </c>
      <c r="V440" s="28" t="str">
        <f t="shared" si="48"/>
        <v/>
      </c>
      <c r="W440" s="34"/>
      <c r="X440" s="35"/>
      <c r="Y440" s="52"/>
      <c r="Z440" s="31"/>
      <c r="AA440" s="31"/>
      <c r="AB440" s="31"/>
      <c r="AC4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0" s="173"/>
      <c r="AE440" s="174"/>
      <c r="AF440" s="174"/>
      <c r="AG440" s="174"/>
      <c r="AH440" s="174"/>
      <c r="AI440" s="179" t="str">
        <f>TRIM(CLEAN(大表[[#This Row],[舉例：陳大文]]))&amp;大表[[#This Row],[例：108]]</f>
        <v/>
      </c>
    </row>
    <row r="441" spans="2:35" ht="16.2" x14ac:dyDescent="0.3"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93"/>
      <c r="M441" s="28">
        <v>425</v>
      </c>
      <c r="N441" s="28" t="str">
        <f>IF(大表[[#This Row],[有效 / 無效]]="有效",大表[[#This Row],[序]],"")</f>
        <v/>
      </c>
      <c r="O441" s="28" t="str">
        <f t="shared" si="42"/>
        <v>紀念品</v>
      </c>
      <c r="P441" s="84">
        <f t="shared" ca="1" si="43"/>
        <v>46322</v>
      </c>
      <c r="Q441" s="28">
        <f t="shared" si="44"/>
        <v>0</v>
      </c>
      <c r="R441" s="28">
        <f t="shared" si="45"/>
        <v>0</v>
      </c>
      <c r="S441" s="28">
        <f>IF(COUNTA(大表[[#This Row],[舉例：陳大文]:[例：108]])=2,COUNTIF(大表[名+時數],大表[[#This Row],[名+時數]]),0)</f>
        <v>0</v>
      </c>
      <c r="T441" s="28" t="str">
        <f t="shared" si="46"/>
        <v>Sxxx</v>
      </c>
      <c r="U441" s="28" t="str">
        <f t="shared" si="47"/>
        <v>2526</v>
      </c>
      <c r="V441" s="28" t="str">
        <f t="shared" si="48"/>
        <v/>
      </c>
      <c r="W441" s="34"/>
      <c r="X441" s="35"/>
      <c r="Y441" s="52"/>
      <c r="Z441" s="31"/>
      <c r="AA441" s="31"/>
      <c r="AB441" s="31"/>
      <c r="AC4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1" s="173"/>
      <c r="AE441" s="174"/>
      <c r="AF441" s="174"/>
      <c r="AG441" s="174"/>
      <c r="AH441" s="174"/>
      <c r="AI441" s="179" t="str">
        <f>TRIM(CLEAN(大表[[#This Row],[舉例：陳大文]]))&amp;大表[[#This Row],[例：108]]</f>
        <v/>
      </c>
    </row>
    <row r="442" spans="2:35" ht="16.2" x14ac:dyDescent="0.3"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93"/>
      <c r="M442" s="28">
        <v>426</v>
      </c>
      <c r="N442" s="28" t="str">
        <f>IF(大表[[#This Row],[有效 / 無效]]="有效",大表[[#This Row],[序]],"")</f>
        <v/>
      </c>
      <c r="O442" s="28" t="str">
        <f t="shared" si="42"/>
        <v>紀念品</v>
      </c>
      <c r="P442" s="84">
        <f t="shared" ca="1" si="43"/>
        <v>46322</v>
      </c>
      <c r="Q442" s="28">
        <f t="shared" si="44"/>
        <v>0</v>
      </c>
      <c r="R442" s="28">
        <f t="shared" si="45"/>
        <v>0</v>
      </c>
      <c r="S442" s="28">
        <f>IF(COUNTA(大表[[#This Row],[舉例：陳大文]:[例：108]])=2,COUNTIF(大表[名+時數],大表[[#This Row],[名+時數]]),0)</f>
        <v>0</v>
      </c>
      <c r="T442" s="28" t="str">
        <f t="shared" si="46"/>
        <v>Sxxx</v>
      </c>
      <c r="U442" s="28" t="str">
        <f t="shared" si="47"/>
        <v>2526</v>
      </c>
      <c r="V442" s="28" t="str">
        <f t="shared" si="48"/>
        <v/>
      </c>
      <c r="W442" s="34"/>
      <c r="X442" s="35"/>
      <c r="Y442" s="52"/>
      <c r="Z442" s="31"/>
      <c r="AA442" s="31"/>
      <c r="AB442" s="31"/>
      <c r="AC4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2" s="173"/>
      <c r="AE442" s="174"/>
      <c r="AF442" s="174"/>
      <c r="AG442" s="174"/>
      <c r="AH442" s="174"/>
      <c r="AI442" s="179" t="str">
        <f>TRIM(CLEAN(大表[[#This Row],[舉例：陳大文]]))&amp;大表[[#This Row],[例：108]]</f>
        <v/>
      </c>
    </row>
    <row r="443" spans="2:35" ht="16.2" x14ac:dyDescent="0.3"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93"/>
      <c r="M443" s="28">
        <v>427</v>
      </c>
      <c r="N443" s="28" t="str">
        <f>IF(大表[[#This Row],[有效 / 無效]]="有效",大表[[#This Row],[序]],"")</f>
        <v/>
      </c>
      <c r="O443" s="28" t="str">
        <f t="shared" si="42"/>
        <v>紀念品</v>
      </c>
      <c r="P443" s="84">
        <f t="shared" ca="1" si="43"/>
        <v>46322</v>
      </c>
      <c r="Q443" s="28">
        <f t="shared" si="44"/>
        <v>0</v>
      </c>
      <c r="R443" s="28">
        <f t="shared" si="45"/>
        <v>0</v>
      </c>
      <c r="S443" s="28">
        <f>IF(COUNTA(大表[[#This Row],[舉例：陳大文]:[例：108]])=2,COUNTIF(大表[名+時數],大表[[#This Row],[名+時數]]),0)</f>
        <v>0</v>
      </c>
      <c r="T443" s="28" t="str">
        <f t="shared" si="46"/>
        <v>Sxxx</v>
      </c>
      <c r="U443" s="28" t="str">
        <f t="shared" si="47"/>
        <v>2526</v>
      </c>
      <c r="V443" s="28" t="str">
        <f t="shared" si="48"/>
        <v/>
      </c>
      <c r="W443" s="34"/>
      <c r="X443" s="35"/>
      <c r="Y443" s="52"/>
      <c r="Z443" s="31"/>
      <c r="AA443" s="31"/>
      <c r="AB443" s="31"/>
      <c r="AC4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3" s="173"/>
      <c r="AE443" s="174"/>
      <c r="AF443" s="174"/>
      <c r="AG443" s="174"/>
      <c r="AH443" s="174"/>
      <c r="AI443" s="179" t="str">
        <f>TRIM(CLEAN(大表[[#This Row],[舉例：陳大文]]))&amp;大表[[#This Row],[例：108]]</f>
        <v/>
      </c>
    </row>
    <row r="444" spans="2:35" ht="16.2" x14ac:dyDescent="0.3"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93"/>
      <c r="M444" s="28">
        <v>428</v>
      </c>
      <c r="N444" s="28" t="str">
        <f>IF(大表[[#This Row],[有效 / 無效]]="有效",大表[[#This Row],[序]],"")</f>
        <v/>
      </c>
      <c r="O444" s="28" t="str">
        <f t="shared" si="42"/>
        <v>紀念品</v>
      </c>
      <c r="P444" s="84">
        <f t="shared" ca="1" si="43"/>
        <v>46322</v>
      </c>
      <c r="Q444" s="28">
        <f t="shared" si="44"/>
        <v>0</v>
      </c>
      <c r="R444" s="28">
        <f t="shared" si="45"/>
        <v>0</v>
      </c>
      <c r="S444" s="28">
        <f>IF(COUNTA(大表[[#This Row],[舉例：陳大文]:[例：108]])=2,COUNTIF(大表[名+時數],大表[[#This Row],[名+時數]]),0)</f>
        <v>0</v>
      </c>
      <c r="T444" s="28" t="str">
        <f t="shared" si="46"/>
        <v>Sxxx</v>
      </c>
      <c r="U444" s="28" t="str">
        <f t="shared" si="47"/>
        <v>2526</v>
      </c>
      <c r="V444" s="28" t="str">
        <f t="shared" si="48"/>
        <v/>
      </c>
      <c r="W444" s="34"/>
      <c r="X444" s="35"/>
      <c r="Y444" s="52"/>
      <c r="Z444" s="31"/>
      <c r="AA444" s="31"/>
      <c r="AB444" s="31"/>
      <c r="AC4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4" s="173"/>
      <c r="AE444" s="174"/>
      <c r="AF444" s="174"/>
      <c r="AG444" s="174"/>
      <c r="AH444" s="174"/>
      <c r="AI444" s="179" t="str">
        <f>TRIM(CLEAN(大表[[#This Row],[舉例：陳大文]]))&amp;大表[[#This Row],[例：108]]</f>
        <v/>
      </c>
    </row>
    <row r="445" spans="2:35" ht="16.2" x14ac:dyDescent="0.3"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93"/>
      <c r="M445" s="28">
        <v>429</v>
      </c>
      <c r="N445" s="28" t="str">
        <f>IF(大表[[#This Row],[有效 / 無效]]="有效",大表[[#This Row],[序]],"")</f>
        <v/>
      </c>
      <c r="O445" s="28" t="str">
        <f t="shared" si="42"/>
        <v>紀念品</v>
      </c>
      <c r="P445" s="84">
        <f t="shared" ca="1" si="43"/>
        <v>46322</v>
      </c>
      <c r="Q445" s="28">
        <f t="shared" si="44"/>
        <v>0</v>
      </c>
      <c r="R445" s="28">
        <f t="shared" si="45"/>
        <v>0</v>
      </c>
      <c r="S445" s="28">
        <f>IF(COUNTA(大表[[#This Row],[舉例：陳大文]:[例：108]])=2,COUNTIF(大表[名+時數],大表[[#This Row],[名+時數]]),0)</f>
        <v>0</v>
      </c>
      <c r="T445" s="28" t="str">
        <f t="shared" si="46"/>
        <v>Sxxx</v>
      </c>
      <c r="U445" s="28" t="str">
        <f t="shared" si="47"/>
        <v>2526</v>
      </c>
      <c r="V445" s="28" t="str">
        <f t="shared" si="48"/>
        <v/>
      </c>
      <c r="W445" s="34"/>
      <c r="X445" s="35"/>
      <c r="Y445" s="52"/>
      <c r="Z445" s="31"/>
      <c r="AA445" s="31"/>
      <c r="AB445" s="31"/>
      <c r="AC4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5" s="173"/>
      <c r="AE445" s="174"/>
      <c r="AF445" s="174"/>
      <c r="AG445" s="174"/>
      <c r="AH445" s="174"/>
      <c r="AI445" s="179" t="str">
        <f>TRIM(CLEAN(大表[[#This Row],[舉例：陳大文]]))&amp;大表[[#This Row],[例：108]]</f>
        <v/>
      </c>
    </row>
    <row r="446" spans="2:35" ht="16.2" x14ac:dyDescent="0.3"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93"/>
      <c r="M446" s="28">
        <v>430</v>
      </c>
      <c r="N446" s="28" t="str">
        <f>IF(大表[[#This Row],[有效 / 無效]]="有效",大表[[#This Row],[序]],"")</f>
        <v/>
      </c>
      <c r="O446" s="28" t="str">
        <f t="shared" si="42"/>
        <v>紀念品</v>
      </c>
      <c r="P446" s="84">
        <f t="shared" ca="1" si="43"/>
        <v>46322</v>
      </c>
      <c r="Q446" s="28">
        <f t="shared" si="44"/>
        <v>0</v>
      </c>
      <c r="R446" s="28">
        <f t="shared" si="45"/>
        <v>0</v>
      </c>
      <c r="S446" s="28">
        <f>IF(COUNTA(大表[[#This Row],[舉例：陳大文]:[例：108]])=2,COUNTIF(大表[名+時數],大表[[#This Row],[名+時數]]),0)</f>
        <v>0</v>
      </c>
      <c r="T446" s="28" t="str">
        <f t="shared" si="46"/>
        <v>Sxxx</v>
      </c>
      <c r="U446" s="28" t="str">
        <f t="shared" si="47"/>
        <v>2526</v>
      </c>
      <c r="V446" s="28" t="str">
        <f t="shared" si="48"/>
        <v/>
      </c>
      <c r="W446" s="34"/>
      <c r="X446" s="35"/>
      <c r="Y446" s="52"/>
      <c r="Z446" s="31"/>
      <c r="AA446" s="31"/>
      <c r="AB446" s="31"/>
      <c r="AC4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6" s="173"/>
      <c r="AE446" s="174"/>
      <c r="AF446" s="174"/>
      <c r="AG446" s="174"/>
      <c r="AH446" s="174"/>
      <c r="AI446" s="179" t="str">
        <f>TRIM(CLEAN(大表[[#This Row],[舉例：陳大文]]))&amp;大表[[#This Row],[例：108]]</f>
        <v/>
      </c>
    </row>
    <row r="447" spans="2:35" ht="16.2" x14ac:dyDescent="0.3"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93"/>
      <c r="M447" s="28">
        <v>431</v>
      </c>
      <c r="N447" s="28" t="str">
        <f>IF(大表[[#This Row],[有效 / 無效]]="有效",大表[[#This Row],[序]],"")</f>
        <v/>
      </c>
      <c r="O447" s="28" t="str">
        <f t="shared" si="42"/>
        <v>紀念品</v>
      </c>
      <c r="P447" s="84">
        <f t="shared" ca="1" si="43"/>
        <v>46322</v>
      </c>
      <c r="Q447" s="28">
        <f t="shared" si="44"/>
        <v>0</v>
      </c>
      <c r="R447" s="28">
        <f t="shared" si="45"/>
        <v>0</v>
      </c>
      <c r="S447" s="28">
        <f>IF(COUNTA(大表[[#This Row],[舉例：陳大文]:[例：108]])=2,COUNTIF(大表[名+時數],大表[[#This Row],[名+時數]]),0)</f>
        <v>0</v>
      </c>
      <c r="T447" s="28" t="str">
        <f t="shared" si="46"/>
        <v>Sxxx</v>
      </c>
      <c r="U447" s="28" t="str">
        <f t="shared" si="47"/>
        <v>2526</v>
      </c>
      <c r="V447" s="28" t="str">
        <f t="shared" si="48"/>
        <v/>
      </c>
      <c r="W447" s="34"/>
      <c r="X447" s="35"/>
      <c r="Y447" s="52"/>
      <c r="Z447" s="31"/>
      <c r="AA447" s="31"/>
      <c r="AB447" s="31"/>
      <c r="AC4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7" s="173"/>
      <c r="AE447" s="174"/>
      <c r="AF447" s="174"/>
      <c r="AG447" s="174"/>
      <c r="AH447" s="174"/>
      <c r="AI447" s="179" t="str">
        <f>TRIM(CLEAN(大表[[#This Row],[舉例：陳大文]]))&amp;大表[[#This Row],[例：108]]</f>
        <v/>
      </c>
    </row>
    <row r="448" spans="2:35" ht="16.2" x14ac:dyDescent="0.3"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93"/>
      <c r="M448" s="28">
        <v>432</v>
      </c>
      <c r="N448" s="28" t="str">
        <f>IF(大表[[#This Row],[有效 / 無效]]="有效",大表[[#This Row],[序]],"")</f>
        <v/>
      </c>
      <c r="O448" s="28" t="str">
        <f t="shared" si="42"/>
        <v>紀念品</v>
      </c>
      <c r="P448" s="84">
        <f t="shared" ca="1" si="43"/>
        <v>46322</v>
      </c>
      <c r="Q448" s="28">
        <f t="shared" si="44"/>
        <v>0</v>
      </c>
      <c r="R448" s="28">
        <f t="shared" si="45"/>
        <v>0</v>
      </c>
      <c r="S448" s="28">
        <f>IF(COUNTA(大表[[#This Row],[舉例：陳大文]:[例：108]])=2,COUNTIF(大表[名+時數],大表[[#This Row],[名+時數]]),0)</f>
        <v>0</v>
      </c>
      <c r="T448" s="28" t="str">
        <f t="shared" si="46"/>
        <v>Sxxx</v>
      </c>
      <c r="U448" s="28" t="str">
        <f t="shared" si="47"/>
        <v>2526</v>
      </c>
      <c r="V448" s="28" t="str">
        <f t="shared" si="48"/>
        <v/>
      </c>
      <c r="W448" s="34"/>
      <c r="X448" s="35"/>
      <c r="Y448" s="52"/>
      <c r="Z448" s="31"/>
      <c r="AA448" s="31"/>
      <c r="AB448" s="31"/>
      <c r="AC4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8" s="173"/>
      <c r="AE448" s="174"/>
      <c r="AF448" s="174"/>
      <c r="AG448" s="174"/>
      <c r="AH448" s="174"/>
      <c r="AI448" s="179" t="str">
        <f>TRIM(CLEAN(大表[[#This Row],[舉例：陳大文]]))&amp;大表[[#This Row],[例：108]]</f>
        <v/>
      </c>
    </row>
    <row r="449" spans="2:35" ht="16.2" x14ac:dyDescent="0.3"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93"/>
      <c r="M449" s="28">
        <v>433</v>
      </c>
      <c r="N449" s="28" t="str">
        <f>IF(大表[[#This Row],[有效 / 無效]]="有效",大表[[#This Row],[序]],"")</f>
        <v/>
      </c>
      <c r="O449" s="28" t="str">
        <f t="shared" si="42"/>
        <v>紀念品</v>
      </c>
      <c r="P449" s="84">
        <f t="shared" ca="1" si="43"/>
        <v>46322</v>
      </c>
      <c r="Q449" s="28">
        <f t="shared" si="44"/>
        <v>0</v>
      </c>
      <c r="R449" s="28">
        <f t="shared" si="45"/>
        <v>0</v>
      </c>
      <c r="S449" s="28">
        <f>IF(COUNTA(大表[[#This Row],[舉例：陳大文]:[例：108]])=2,COUNTIF(大表[名+時數],大表[[#This Row],[名+時數]]),0)</f>
        <v>0</v>
      </c>
      <c r="T449" s="28" t="str">
        <f t="shared" si="46"/>
        <v>Sxxx</v>
      </c>
      <c r="U449" s="28" t="str">
        <f t="shared" si="47"/>
        <v>2526</v>
      </c>
      <c r="V449" s="28" t="str">
        <f t="shared" si="48"/>
        <v/>
      </c>
      <c r="W449" s="34"/>
      <c r="X449" s="35"/>
      <c r="Y449" s="52"/>
      <c r="Z449" s="31"/>
      <c r="AA449" s="31"/>
      <c r="AB449" s="31"/>
      <c r="AC4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49" s="173"/>
      <c r="AE449" s="174"/>
      <c r="AF449" s="174"/>
      <c r="AG449" s="174"/>
      <c r="AH449" s="174"/>
      <c r="AI449" s="179" t="str">
        <f>TRIM(CLEAN(大表[[#This Row],[舉例：陳大文]]))&amp;大表[[#This Row],[例：108]]</f>
        <v/>
      </c>
    </row>
    <row r="450" spans="2:35" ht="16.2" x14ac:dyDescent="0.3"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93"/>
      <c r="M450" s="28">
        <v>434</v>
      </c>
      <c r="N450" s="28" t="str">
        <f>IF(大表[[#This Row],[有效 / 無效]]="有效",大表[[#This Row],[序]],"")</f>
        <v/>
      </c>
      <c r="O450" s="28" t="str">
        <f t="shared" si="42"/>
        <v>紀念品</v>
      </c>
      <c r="P450" s="84">
        <f t="shared" ca="1" si="43"/>
        <v>46322</v>
      </c>
      <c r="Q450" s="28">
        <f t="shared" si="44"/>
        <v>0</v>
      </c>
      <c r="R450" s="28">
        <f t="shared" si="45"/>
        <v>0</v>
      </c>
      <c r="S450" s="28">
        <f>IF(COUNTA(大表[[#This Row],[舉例：陳大文]:[例：108]])=2,COUNTIF(大表[名+時數],大表[[#This Row],[名+時數]]),0)</f>
        <v>0</v>
      </c>
      <c r="T450" s="28" t="str">
        <f t="shared" si="46"/>
        <v>Sxxx</v>
      </c>
      <c r="U450" s="28" t="str">
        <f t="shared" si="47"/>
        <v>2526</v>
      </c>
      <c r="V450" s="28" t="str">
        <f t="shared" si="48"/>
        <v/>
      </c>
      <c r="W450" s="34"/>
      <c r="X450" s="35"/>
      <c r="Y450" s="52"/>
      <c r="Z450" s="31"/>
      <c r="AA450" s="31"/>
      <c r="AB450" s="31"/>
      <c r="AC4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0" s="173"/>
      <c r="AE450" s="174"/>
      <c r="AF450" s="174"/>
      <c r="AG450" s="174"/>
      <c r="AH450" s="174"/>
      <c r="AI450" s="179" t="str">
        <f>TRIM(CLEAN(大表[[#This Row],[舉例：陳大文]]))&amp;大表[[#This Row],[例：108]]</f>
        <v/>
      </c>
    </row>
    <row r="451" spans="2:35" ht="16.2" x14ac:dyDescent="0.3"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93"/>
      <c r="M451" s="28">
        <v>435</v>
      </c>
      <c r="N451" s="28" t="str">
        <f>IF(大表[[#This Row],[有效 / 無效]]="有效",大表[[#This Row],[序]],"")</f>
        <v/>
      </c>
      <c r="O451" s="28" t="str">
        <f t="shared" si="42"/>
        <v>紀念品</v>
      </c>
      <c r="P451" s="84">
        <f t="shared" ca="1" si="43"/>
        <v>46322</v>
      </c>
      <c r="Q451" s="28">
        <f t="shared" si="44"/>
        <v>0</v>
      </c>
      <c r="R451" s="28">
        <f t="shared" si="45"/>
        <v>0</v>
      </c>
      <c r="S451" s="28">
        <f>IF(COUNTA(大表[[#This Row],[舉例：陳大文]:[例：108]])=2,COUNTIF(大表[名+時數],大表[[#This Row],[名+時數]]),0)</f>
        <v>0</v>
      </c>
      <c r="T451" s="28" t="str">
        <f t="shared" si="46"/>
        <v>Sxxx</v>
      </c>
      <c r="U451" s="28" t="str">
        <f t="shared" si="47"/>
        <v>2526</v>
      </c>
      <c r="V451" s="28" t="str">
        <f t="shared" si="48"/>
        <v/>
      </c>
      <c r="W451" s="34"/>
      <c r="X451" s="35"/>
      <c r="Y451" s="52"/>
      <c r="Z451" s="31"/>
      <c r="AA451" s="31"/>
      <c r="AB451" s="31"/>
      <c r="AC4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1" s="173"/>
      <c r="AE451" s="174"/>
      <c r="AF451" s="174"/>
      <c r="AG451" s="174"/>
      <c r="AH451" s="174"/>
      <c r="AI451" s="179" t="str">
        <f>TRIM(CLEAN(大表[[#This Row],[舉例：陳大文]]))&amp;大表[[#This Row],[例：108]]</f>
        <v/>
      </c>
    </row>
    <row r="452" spans="2:35" ht="16.2" x14ac:dyDescent="0.3"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93"/>
      <c r="M452" s="28">
        <v>436</v>
      </c>
      <c r="N452" s="28" t="str">
        <f>IF(大表[[#This Row],[有效 / 無效]]="有效",大表[[#This Row],[序]],"")</f>
        <v/>
      </c>
      <c r="O452" s="28" t="str">
        <f t="shared" si="42"/>
        <v>紀念品</v>
      </c>
      <c r="P452" s="84">
        <f t="shared" ca="1" si="43"/>
        <v>46322</v>
      </c>
      <c r="Q452" s="28">
        <f t="shared" si="44"/>
        <v>0</v>
      </c>
      <c r="R452" s="28">
        <f t="shared" si="45"/>
        <v>0</v>
      </c>
      <c r="S452" s="28">
        <f>IF(COUNTA(大表[[#This Row],[舉例：陳大文]:[例：108]])=2,COUNTIF(大表[名+時數],大表[[#This Row],[名+時數]]),0)</f>
        <v>0</v>
      </c>
      <c r="T452" s="28" t="str">
        <f t="shared" si="46"/>
        <v>Sxxx</v>
      </c>
      <c r="U452" s="28" t="str">
        <f t="shared" si="47"/>
        <v>2526</v>
      </c>
      <c r="V452" s="28" t="str">
        <f t="shared" si="48"/>
        <v/>
      </c>
      <c r="W452" s="34"/>
      <c r="X452" s="35"/>
      <c r="Y452" s="52"/>
      <c r="Z452" s="31"/>
      <c r="AA452" s="31"/>
      <c r="AB452" s="31"/>
      <c r="AC4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2" s="173"/>
      <c r="AE452" s="174"/>
      <c r="AF452" s="174"/>
      <c r="AG452" s="174"/>
      <c r="AH452" s="174"/>
      <c r="AI452" s="179" t="str">
        <f>TRIM(CLEAN(大表[[#This Row],[舉例：陳大文]]))&amp;大表[[#This Row],[例：108]]</f>
        <v/>
      </c>
    </row>
    <row r="453" spans="2:35" ht="16.2" x14ac:dyDescent="0.3"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93"/>
      <c r="M453" s="28">
        <v>437</v>
      </c>
      <c r="N453" s="28" t="str">
        <f>IF(大表[[#This Row],[有效 / 無效]]="有效",大表[[#This Row],[序]],"")</f>
        <v/>
      </c>
      <c r="O453" s="28" t="str">
        <f t="shared" si="42"/>
        <v>紀念品</v>
      </c>
      <c r="P453" s="84">
        <f t="shared" ca="1" si="43"/>
        <v>46322</v>
      </c>
      <c r="Q453" s="28">
        <f t="shared" si="44"/>
        <v>0</v>
      </c>
      <c r="R453" s="28">
        <f t="shared" si="45"/>
        <v>0</v>
      </c>
      <c r="S453" s="28">
        <f>IF(COUNTA(大表[[#This Row],[舉例：陳大文]:[例：108]])=2,COUNTIF(大表[名+時數],大表[[#This Row],[名+時數]]),0)</f>
        <v>0</v>
      </c>
      <c r="T453" s="28" t="str">
        <f t="shared" si="46"/>
        <v>Sxxx</v>
      </c>
      <c r="U453" s="28" t="str">
        <f t="shared" si="47"/>
        <v>2526</v>
      </c>
      <c r="V453" s="28" t="str">
        <f t="shared" si="48"/>
        <v/>
      </c>
      <c r="W453" s="34"/>
      <c r="X453" s="35"/>
      <c r="Y453" s="52"/>
      <c r="Z453" s="31"/>
      <c r="AA453" s="31"/>
      <c r="AB453" s="31"/>
      <c r="AC4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3" s="173"/>
      <c r="AE453" s="174"/>
      <c r="AF453" s="174"/>
      <c r="AG453" s="174"/>
      <c r="AH453" s="174"/>
      <c r="AI453" s="179" t="str">
        <f>TRIM(CLEAN(大表[[#This Row],[舉例：陳大文]]))&amp;大表[[#This Row],[例：108]]</f>
        <v/>
      </c>
    </row>
    <row r="454" spans="2:35" ht="16.2" x14ac:dyDescent="0.3"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93"/>
      <c r="M454" s="28">
        <v>438</v>
      </c>
      <c r="N454" s="28" t="str">
        <f>IF(大表[[#This Row],[有效 / 無效]]="有效",大表[[#This Row],[序]],"")</f>
        <v/>
      </c>
      <c r="O454" s="28" t="str">
        <f t="shared" si="42"/>
        <v>紀念品</v>
      </c>
      <c r="P454" s="84">
        <f t="shared" ca="1" si="43"/>
        <v>46322</v>
      </c>
      <c r="Q454" s="28">
        <f t="shared" si="44"/>
        <v>0</v>
      </c>
      <c r="R454" s="28">
        <f t="shared" si="45"/>
        <v>0</v>
      </c>
      <c r="S454" s="28">
        <f>IF(COUNTA(大表[[#This Row],[舉例：陳大文]:[例：108]])=2,COUNTIF(大表[名+時數],大表[[#This Row],[名+時數]]),0)</f>
        <v>0</v>
      </c>
      <c r="T454" s="28" t="str">
        <f t="shared" si="46"/>
        <v>Sxxx</v>
      </c>
      <c r="U454" s="28" t="str">
        <f t="shared" si="47"/>
        <v>2526</v>
      </c>
      <c r="V454" s="28" t="str">
        <f t="shared" si="48"/>
        <v/>
      </c>
      <c r="W454" s="34"/>
      <c r="X454" s="35"/>
      <c r="Y454" s="52"/>
      <c r="Z454" s="31"/>
      <c r="AA454" s="31"/>
      <c r="AB454" s="31"/>
      <c r="AC4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4" s="173"/>
      <c r="AE454" s="174"/>
      <c r="AF454" s="174"/>
      <c r="AG454" s="174"/>
      <c r="AH454" s="174"/>
      <c r="AI454" s="179" t="str">
        <f>TRIM(CLEAN(大表[[#This Row],[舉例：陳大文]]))&amp;大表[[#This Row],[例：108]]</f>
        <v/>
      </c>
    </row>
    <row r="455" spans="2:35" ht="16.2" x14ac:dyDescent="0.3"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93"/>
      <c r="M455" s="28">
        <v>439</v>
      </c>
      <c r="N455" s="28" t="str">
        <f>IF(大表[[#This Row],[有效 / 無效]]="有效",大表[[#This Row],[序]],"")</f>
        <v/>
      </c>
      <c r="O455" s="28" t="str">
        <f t="shared" si="42"/>
        <v>紀念品</v>
      </c>
      <c r="P455" s="84">
        <f t="shared" ca="1" si="43"/>
        <v>46322</v>
      </c>
      <c r="Q455" s="28">
        <f t="shared" si="44"/>
        <v>0</v>
      </c>
      <c r="R455" s="28">
        <f t="shared" si="45"/>
        <v>0</v>
      </c>
      <c r="S455" s="28">
        <f>IF(COUNTA(大表[[#This Row],[舉例：陳大文]:[例：108]])=2,COUNTIF(大表[名+時數],大表[[#This Row],[名+時數]]),0)</f>
        <v>0</v>
      </c>
      <c r="T455" s="28" t="str">
        <f t="shared" si="46"/>
        <v>Sxxx</v>
      </c>
      <c r="U455" s="28" t="str">
        <f t="shared" si="47"/>
        <v>2526</v>
      </c>
      <c r="V455" s="28" t="str">
        <f t="shared" si="48"/>
        <v/>
      </c>
      <c r="W455" s="34"/>
      <c r="X455" s="35"/>
      <c r="Y455" s="52"/>
      <c r="Z455" s="31"/>
      <c r="AA455" s="31"/>
      <c r="AB455" s="31"/>
      <c r="AC4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5" s="173"/>
      <c r="AE455" s="174"/>
      <c r="AF455" s="174"/>
      <c r="AG455" s="174"/>
      <c r="AH455" s="174"/>
      <c r="AI455" s="179" t="str">
        <f>TRIM(CLEAN(大表[[#This Row],[舉例：陳大文]]))&amp;大表[[#This Row],[例：108]]</f>
        <v/>
      </c>
    </row>
    <row r="456" spans="2:35" ht="16.2" x14ac:dyDescent="0.3"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93"/>
      <c r="M456" s="28">
        <v>440</v>
      </c>
      <c r="N456" s="28" t="str">
        <f>IF(大表[[#This Row],[有效 / 無效]]="有效",大表[[#This Row],[序]],"")</f>
        <v/>
      </c>
      <c r="O456" s="28" t="str">
        <f t="shared" si="42"/>
        <v>紀念品</v>
      </c>
      <c r="P456" s="84">
        <f t="shared" ca="1" si="43"/>
        <v>46322</v>
      </c>
      <c r="Q456" s="28">
        <f t="shared" si="44"/>
        <v>0</v>
      </c>
      <c r="R456" s="28">
        <f t="shared" si="45"/>
        <v>0</v>
      </c>
      <c r="S456" s="28">
        <f>IF(COUNTA(大表[[#This Row],[舉例：陳大文]:[例：108]])=2,COUNTIF(大表[名+時數],大表[[#This Row],[名+時數]]),0)</f>
        <v>0</v>
      </c>
      <c r="T456" s="28" t="str">
        <f t="shared" si="46"/>
        <v>Sxxx</v>
      </c>
      <c r="U456" s="28" t="str">
        <f t="shared" si="47"/>
        <v>2526</v>
      </c>
      <c r="V456" s="28" t="str">
        <f t="shared" si="48"/>
        <v/>
      </c>
      <c r="W456" s="34"/>
      <c r="X456" s="35"/>
      <c r="Y456" s="52"/>
      <c r="Z456" s="31"/>
      <c r="AA456" s="31"/>
      <c r="AB456" s="31"/>
      <c r="AC4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6" s="173"/>
      <c r="AE456" s="174"/>
      <c r="AF456" s="174"/>
      <c r="AG456" s="174"/>
      <c r="AH456" s="174"/>
      <c r="AI456" s="179" t="str">
        <f>TRIM(CLEAN(大表[[#This Row],[舉例：陳大文]]))&amp;大表[[#This Row],[例：108]]</f>
        <v/>
      </c>
    </row>
    <row r="457" spans="2:35" ht="16.2" x14ac:dyDescent="0.3"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93"/>
      <c r="M457" s="28">
        <v>441</v>
      </c>
      <c r="N457" s="28" t="str">
        <f>IF(大表[[#This Row],[有效 / 無效]]="有效",大表[[#This Row],[序]],"")</f>
        <v/>
      </c>
      <c r="O457" s="28" t="str">
        <f t="shared" si="42"/>
        <v>紀念品</v>
      </c>
      <c r="P457" s="84">
        <f t="shared" ca="1" si="43"/>
        <v>46322</v>
      </c>
      <c r="Q457" s="28">
        <f t="shared" si="44"/>
        <v>0</v>
      </c>
      <c r="R457" s="28">
        <f t="shared" si="45"/>
        <v>0</v>
      </c>
      <c r="S457" s="28">
        <f>IF(COUNTA(大表[[#This Row],[舉例：陳大文]:[例：108]])=2,COUNTIF(大表[名+時數],大表[[#This Row],[名+時數]]),0)</f>
        <v>0</v>
      </c>
      <c r="T457" s="28" t="str">
        <f t="shared" si="46"/>
        <v>Sxxx</v>
      </c>
      <c r="U457" s="28" t="str">
        <f t="shared" si="47"/>
        <v>2526</v>
      </c>
      <c r="V457" s="28" t="str">
        <f t="shared" si="48"/>
        <v/>
      </c>
      <c r="W457" s="34"/>
      <c r="X457" s="35"/>
      <c r="Y457" s="52"/>
      <c r="Z457" s="31"/>
      <c r="AA457" s="31"/>
      <c r="AB457" s="31"/>
      <c r="AC4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7" s="173"/>
      <c r="AE457" s="174"/>
      <c r="AF457" s="174"/>
      <c r="AG457" s="174"/>
      <c r="AH457" s="174"/>
      <c r="AI457" s="179" t="str">
        <f>TRIM(CLEAN(大表[[#This Row],[舉例：陳大文]]))&amp;大表[[#This Row],[例：108]]</f>
        <v/>
      </c>
    </row>
    <row r="458" spans="2:35" ht="16.2" x14ac:dyDescent="0.3"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93"/>
      <c r="M458" s="28">
        <v>442</v>
      </c>
      <c r="N458" s="28" t="str">
        <f>IF(大表[[#This Row],[有效 / 無效]]="有效",大表[[#This Row],[序]],"")</f>
        <v/>
      </c>
      <c r="O458" s="28" t="str">
        <f t="shared" si="42"/>
        <v>紀念品</v>
      </c>
      <c r="P458" s="84">
        <f t="shared" ca="1" si="43"/>
        <v>46322</v>
      </c>
      <c r="Q458" s="28">
        <f t="shared" si="44"/>
        <v>0</v>
      </c>
      <c r="R458" s="28">
        <f t="shared" si="45"/>
        <v>0</v>
      </c>
      <c r="S458" s="28">
        <f>IF(COUNTA(大表[[#This Row],[舉例：陳大文]:[例：108]])=2,COUNTIF(大表[名+時數],大表[[#This Row],[名+時數]]),0)</f>
        <v>0</v>
      </c>
      <c r="T458" s="28" t="str">
        <f t="shared" si="46"/>
        <v>Sxxx</v>
      </c>
      <c r="U458" s="28" t="str">
        <f t="shared" si="47"/>
        <v>2526</v>
      </c>
      <c r="V458" s="28" t="str">
        <f t="shared" si="48"/>
        <v/>
      </c>
      <c r="W458" s="34"/>
      <c r="X458" s="35"/>
      <c r="Y458" s="52"/>
      <c r="Z458" s="31"/>
      <c r="AA458" s="31"/>
      <c r="AB458" s="31"/>
      <c r="AC4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8" s="173"/>
      <c r="AE458" s="174"/>
      <c r="AF458" s="174"/>
      <c r="AG458" s="174"/>
      <c r="AH458" s="174"/>
      <c r="AI458" s="179" t="str">
        <f>TRIM(CLEAN(大表[[#This Row],[舉例：陳大文]]))&amp;大表[[#This Row],[例：108]]</f>
        <v/>
      </c>
    </row>
    <row r="459" spans="2:35" ht="16.2" x14ac:dyDescent="0.3"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93"/>
      <c r="M459" s="28">
        <v>443</v>
      </c>
      <c r="N459" s="28" t="str">
        <f>IF(大表[[#This Row],[有效 / 無效]]="有效",大表[[#This Row],[序]],"")</f>
        <v/>
      </c>
      <c r="O459" s="28" t="str">
        <f t="shared" si="42"/>
        <v>紀念品</v>
      </c>
      <c r="P459" s="84">
        <f t="shared" ca="1" si="43"/>
        <v>46322</v>
      </c>
      <c r="Q459" s="28">
        <f t="shared" si="44"/>
        <v>0</v>
      </c>
      <c r="R459" s="28">
        <f t="shared" si="45"/>
        <v>0</v>
      </c>
      <c r="S459" s="28">
        <f>IF(COUNTA(大表[[#This Row],[舉例：陳大文]:[例：108]])=2,COUNTIF(大表[名+時數],大表[[#This Row],[名+時數]]),0)</f>
        <v>0</v>
      </c>
      <c r="T459" s="28" t="str">
        <f t="shared" si="46"/>
        <v>Sxxx</v>
      </c>
      <c r="U459" s="28" t="str">
        <f t="shared" si="47"/>
        <v>2526</v>
      </c>
      <c r="V459" s="28" t="str">
        <f t="shared" si="48"/>
        <v/>
      </c>
      <c r="W459" s="34"/>
      <c r="X459" s="35"/>
      <c r="Y459" s="52"/>
      <c r="Z459" s="31"/>
      <c r="AA459" s="31"/>
      <c r="AB459" s="31"/>
      <c r="AC4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59" s="173"/>
      <c r="AE459" s="174"/>
      <c r="AF459" s="174"/>
      <c r="AG459" s="174"/>
      <c r="AH459" s="174"/>
      <c r="AI459" s="179" t="str">
        <f>TRIM(CLEAN(大表[[#This Row],[舉例：陳大文]]))&amp;大表[[#This Row],[例：108]]</f>
        <v/>
      </c>
    </row>
    <row r="460" spans="2:35" ht="16.2" x14ac:dyDescent="0.3"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93"/>
      <c r="M460" s="28">
        <v>444</v>
      </c>
      <c r="N460" s="28" t="str">
        <f>IF(大表[[#This Row],[有效 / 無效]]="有效",大表[[#This Row],[序]],"")</f>
        <v/>
      </c>
      <c r="O460" s="28" t="str">
        <f t="shared" si="42"/>
        <v>紀念品</v>
      </c>
      <c r="P460" s="84">
        <f t="shared" ca="1" si="43"/>
        <v>46322</v>
      </c>
      <c r="Q460" s="28">
        <f t="shared" si="44"/>
        <v>0</v>
      </c>
      <c r="R460" s="28">
        <f t="shared" si="45"/>
        <v>0</v>
      </c>
      <c r="S460" s="28">
        <f>IF(COUNTA(大表[[#This Row],[舉例：陳大文]:[例：108]])=2,COUNTIF(大表[名+時數],大表[[#This Row],[名+時數]]),0)</f>
        <v>0</v>
      </c>
      <c r="T460" s="28" t="str">
        <f t="shared" si="46"/>
        <v>Sxxx</v>
      </c>
      <c r="U460" s="28" t="str">
        <f t="shared" si="47"/>
        <v>2526</v>
      </c>
      <c r="V460" s="28" t="str">
        <f t="shared" si="48"/>
        <v/>
      </c>
      <c r="W460" s="34"/>
      <c r="X460" s="35"/>
      <c r="Y460" s="52"/>
      <c r="Z460" s="31"/>
      <c r="AA460" s="31"/>
      <c r="AB460" s="31"/>
      <c r="AC4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0" s="173"/>
      <c r="AE460" s="174"/>
      <c r="AF460" s="174"/>
      <c r="AG460" s="174"/>
      <c r="AH460" s="174"/>
      <c r="AI460" s="179" t="str">
        <f>TRIM(CLEAN(大表[[#This Row],[舉例：陳大文]]))&amp;大表[[#This Row],[例：108]]</f>
        <v/>
      </c>
    </row>
    <row r="461" spans="2:35" ht="16.2" x14ac:dyDescent="0.3"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93"/>
      <c r="M461" s="28">
        <v>445</v>
      </c>
      <c r="N461" s="28" t="str">
        <f>IF(大表[[#This Row],[有效 / 無效]]="有效",大表[[#This Row],[序]],"")</f>
        <v/>
      </c>
      <c r="O461" s="28" t="str">
        <f t="shared" si="42"/>
        <v>紀念品</v>
      </c>
      <c r="P461" s="84">
        <f t="shared" ca="1" si="43"/>
        <v>46322</v>
      </c>
      <c r="Q461" s="28">
        <f t="shared" si="44"/>
        <v>0</v>
      </c>
      <c r="R461" s="28">
        <f t="shared" si="45"/>
        <v>0</v>
      </c>
      <c r="S461" s="28">
        <f>IF(COUNTA(大表[[#This Row],[舉例：陳大文]:[例：108]])=2,COUNTIF(大表[名+時數],大表[[#This Row],[名+時數]]),0)</f>
        <v>0</v>
      </c>
      <c r="T461" s="28" t="str">
        <f t="shared" si="46"/>
        <v>Sxxx</v>
      </c>
      <c r="U461" s="28" t="str">
        <f t="shared" si="47"/>
        <v>2526</v>
      </c>
      <c r="V461" s="28" t="str">
        <f t="shared" si="48"/>
        <v/>
      </c>
      <c r="W461" s="34"/>
      <c r="X461" s="35"/>
      <c r="Y461" s="52"/>
      <c r="Z461" s="31"/>
      <c r="AA461" s="31"/>
      <c r="AB461" s="31"/>
      <c r="AC4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1" s="173"/>
      <c r="AE461" s="174"/>
      <c r="AF461" s="174"/>
      <c r="AG461" s="174"/>
      <c r="AH461" s="174"/>
      <c r="AI461" s="179" t="str">
        <f>TRIM(CLEAN(大表[[#This Row],[舉例：陳大文]]))&amp;大表[[#This Row],[例：108]]</f>
        <v/>
      </c>
    </row>
    <row r="462" spans="2:35" ht="16.2" x14ac:dyDescent="0.3"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93"/>
      <c r="M462" s="28">
        <v>446</v>
      </c>
      <c r="N462" s="28" t="str">
        <f>IF(大表[[#This Row],[有效 / 無效]]="有效",大表[[#This Row],[序]],"")</f>
        <v/>
      </c>
      <c r="O462" s="28" t="str">
        <f t="shared" si="42"/>
        <v>紀念品</v>
      </c>
      <c r="P462" s="84">
        <f t="shared" ca="1" si="43"/>
        <v>46322</v>
      </c>
      <c r="Q462" s="28">
        <f t="shared" si="44"/>
        <v>0</v>
      </c>
      <c r="R462" s="28">
        <f t="shared" si="45"/>
        <v>0</v>
      </c>
      <c r="S462" s="28">
        <f>IF(COUNTA(大表[[#This Row],[舉例：陳大文]:[例：108]])=2,COUNTIF(大表[名+時數],大表[[#This Row],[名+時數]]),0)</f>
        <v>0</v>
      </c>
      <c r="T462" s="28" t="str">
        <f t="shared" si="46"/>
        <v>Sxxx</v>
      </c>
      <c r="U462" s="28" t="str">
        <f t="shared" si="47"/>
        <v>2526</v>
      </c>
      <c r="V462" s="28" t="str">
        <f t="shared" si="48"/>
        <v/>
      </c>
      <c r="W462" s="34"/>
      <c r="X462" s="35"/>
      <c r="Y462" s="52"/>
      <c r="Z462" s="31"/>
      <c r="AA462" s="31"/>
      <c r="AB462" s="31"/>
      <c r="AC4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2" s="173"/>
      <c r="AE462" s="174"/>
      <c r="AF462" s="174"/>
      <c r="AG462" s="174"/>
      <c r="AH462" s="174"/>
      <c r="AI462" s="179" t="str">
        <f>TRIM(CLEAN(大表[[#This Row],[舉例：陳大文]]))&amp;大表[[#This Row],[例：108]]</f>
        <v/>
      </c>
    </row>
    <row r="463" spans="2:35" ht="16.2" x14ac:dyDescent="0.3"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93"/>
      <c r="M463" s="28">
        <v>447</v>
      </c>
      <c r="N463" s="28" t="str">
        <f>IF(大表[[#This Row],[有效 / 無效]]="有效",大表[[#This Row],[序]],"")</f>
        <v/>
      </c>
      <c r="O463" s="28" t="str">
        <f t="shared" si="42"/>
        <v>紀念品</v>
      </c>
      <c r="P463" s="84">
        <f t="shared" ca="1" si="43"/>
        <v>46322</v>
      </c>
      <c r="Q463" s="28">
        <f t="shared" si="44"/>
        <v>0</v>
      </c>
      <c r="R463" s="28">
        <f t="shared" si="45"/>
        <v>0</v>
      </c>
      <c r="S463" s="28">
        <f>IF(COUNTA(大表[[#This Row],[舉例：陳大文]:[例：108]])=2,COUNTIF(大表[名+時數],大表[[#This Row],[名+時數]]),0)</f>
        <v>0</v>
      </c>
      <c r="T463" s="28" t="str">
        <f t="shared" si="46"/>
        <v>Sxxx</v>
      </c>
      <c r="U463" s="28" t="str">
        <f t="shared" si="47"/>
        <v>2526</v>
      </c>
      <c r="V463" s="28" t="str">
        <f t="shared" si="48"/>
        <v/>
      </c>
      <c r="W463" s="34"/>
      <c r="X463" s="35"/>
      <c r="Y463" s="52"/>
      <c r="Z463" s="31"/>
      <c r="AA463" s="31"/>
      <c r="AB463" s="31"/>
      <c r="AC4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3" s="173"/>
      <c r="AE463" s="174"/>
      <c r="AF463" s="174"/>
      <c r="AG463" s="174"/>
      <c r="AH463" s="174"/>
      <c r="AI463" s="179" t="str">
        <f>TRIM(CLEAN(大表[[#This Row],[舉例：陳大文]]))&amp;大表[[#This Row],[例：108]]</f>
        <v/>
      </c>
    </row>
    <row r="464" spans="2:35" ht="16.2" x14ac:dyDescent="0.3"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93"/>
      <c r="M464" s="28">
        <v>448</v>
      </c>
      <c r="N464" s="28" t="str">
        <f>IF(大表[[#This Row],[有效 / 無效]]="有效",大表[[#This Row],[序]],"")</f>
        <v/>
      </c>
      <c r="O464" s="28" t="str">
        <f t="shared" si="42"/>
        <v>紀念品</v>
      </c>
      <c r="P464" s="84">
        <f t="shared" ca="1" si="43"/>
        <v>46322</v>
      </c>
      <c r="Q464" s="28">
        <f t="shared" si="44"/>
        <v>0</v>
      </c>
      <c r="R464" s="28">
        <f t="shared" si="45"/>
        <v>0</v>
      </c>
      <c r="S464" s="28">
        <f>IF(COUNTA(大表[[#This Row],[舉例：陳大文]:[例：108]])=2,COUNTIF(大表[名+時數],大表[[#This Row],[名+時數]]),0)</f>
        <v>0</v>
      </c>
      <c r="T464" s="28" t="str">
        <f t="shared" si="46"/>
        <v>Sxxx</v>
      </c>
      <c r="U464" s="28" t="str">
        <f t="shared" si="47"/>
        <v>2526</v>
      </c>
      <c r="V464" s="28" t="str">
        <f t="shared" si="48"/>
        <v/>
      </c>
      <c r="W464" s="34"/>
      <c r="X464" s="35"/>
      <c r="Y464" s="52"/>
      <c r="Z464" s="31"/>
      <c r="AA464" s="31"/>
      <c r="AB464" s="31"/>
      <c r="AC4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4" s="173"/>
      <c r="AE464" s="174"/>
      <c r="AF464" s="174"/>
      <c r="AG464" s="174"/>
      <c r="AH464" s="174"/>
      <c r="AI464" s="179" t="str">
        <f>TRIM(CLEAN(大表[[#This Row],[舉例：陳大文]]))&amp;大表[[#This Row],[例：108]]</f>
        <v/>
      </c>
    </row>
    <row r="465" spans="2:35" ht="16.2" x14ac:dyDescent="0.3"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93"/>
      <c r="M465" s="28">
        <v>449</v>
      </c>
      <c r="N465" s="28" t="str">
        <f>IF(大表[[#This Row],[有效 / 無效]]="有效",大表[[#This Row],[序]],"")</f>
        <v/>
      </c>
      <c r="O465" s="28" t="str">
        <f t="shared" ref="O465:O528" si="49">"紀念品"</f>
        <v>紀念品</v>
      </c>
      <c r="P465" s="84">
        <f t="shared" ref="P465:P528" ca="1" si="50">AF$7</f>
        <v>46322</v>
      </c>
      <c r="Q465" s="28">
        <f t="shared" ref="Q465:Q528" si="51">$D$9</f>
        <v>0</v>
      </c>
      <c r="R465" s="28">
        <f t="shared" ref="R465:R528" si="52">$D$10</f>
        <v>0</v>
      </c>
      <c r="S465" s="28">
        <f>IF(COUNTA(大表[[#This Row],[舉例：陳大文]:[例：108]])=2,COUNTIF(大表[名+時數],大表[[#This Row],[名+時數]]),0)</f>
        <v>0</v>
      </c>
      <c r="T465" s="28" t="str">
        <f t="shared" ref="T465:T528" si="53">$AF$8</f>
        <v>Sxxx</v>
      </c>
      <c r="U465" s="28" t="str">
        <f t="shared" ref="U465:U528" si="54">RIGHT($E$7,4)</f>
        <v>2526</v>
      </c>
      <c r="V465" s="28" t="str">
        <f t="shared" ref="V465:V528" si="55">CLEAN(TRIM($D$8))</f>
        <v/>
      </c>
      <c r="W465" s="34"/>
      <c r="X465" s="35"/>
      <c r="Y465" s="52"/>
      <c r="Z465" s="31"/>
      <c r="AA465" s="31"/>
      <c r="AB465" s="31"/>
      <c r="AC4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5" s="173"/>
      <c r="AE465" s="174"/>
      <c r="AF465" s="174"/>
      <c r="AG465" s="174"/>
      <c r="AH465" s="174"/>
      <c r="AI465" s="179" t="str">
        <f>TRIM(CLEAN(大表[[#This Row],[舉例：陳大文]]))&amp;大表[[#This Row],[例：108]]</f>
        <v/>
      </c>
    </row>
    <row r="466" spans="2:35" ht="16.2" x14ac:dyDescent="0.3"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93"/>
      <c r="M466" s="28">
        <v>450</v>
      </c>
      <c r="N466" s="28" t="str">
        <f>IF(大表[[#This Row],[有效 / 無效]]="有效",大表[[#This Row],[序]],"")</f>
        <v/>
      </c>
      <c r="O466" s="28" t="str">
        <f t="shared" si="49"/>
        <v>紀念品</v>
      </c>
      <c r="P466" s="84">
        <f t="shared" ca="1" si="50"/>
        <v>46322</v>
      </c>
      <c r="Q466" s="28">
        <f t="shared" si="51"/>
        <v>0</v>
      </c>
      <c r="R466" s="28">
        <f t="shared" si="52"/>
        <v>0</v>
      </c>
      <c r="S466" s="28">
        <f>IF(COUNTA(大表[[#This Row],[舉例：陳大文]:[例：108]])=2,COUNTIF(大表[名+時數],大表[[#This Row],[名+時數]]),0)</f>
        <v>0</v>
      </c>
      <c r="T466" s="28" t="str">
        <f t="shared" si="53"/>
        <v>Sxxx</v>
      </c>
      <c r="U466" s="28" t="str">
        <f t="shared" si="54"/>
        <v>2526</v>
      </c>
      <c r="V466" s="28" t="str">
        <f t="shared" si="55"/>
        <v/>
      </c>
      <c r="W466" s="34"/>
      <c r="X466" s="35"/>
      <c r="Y466" s="52"/>
      <c r="Z466" s="31"/>
      <c r="AA466" s="31"/>
      <c r="AB466" s="31"/>
      <c r="AC4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6" s="173"/>
      <c r="AE466" s="174"/>
      <c r="AF466" s="174"/>
      <c r="AG466" s="174"/>
      <c r="AH466" s="174"/>
      <c r="AI466" s="179" t="str">
        <f>TRIM(CLEAN(大表[[#This Row],[舉例：陳大文]]))&amp;大表[[#This Row],[例：108]]</f>
        <v/>
      </c>
    </row>
    <row r="467" spans="2:35" ht="16.2" x14ac:dyDescent="0.3"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93"/>
      <c r="M467" s="28">
        <v>451</v>
      </c>
      <c r="N467" s="28" t="str">
        <f>IF(大表[[#This Row],[有效 / 無效]]="有效",大表[[#This Row],[序]],"")</f>
        <v/>
      </c>
      <c r="O467" s="28" t="str">
        <f t="shared" si="49"/>
        <v>紀念品</v>
      </c>
      <c r="P467" s="84">
        <f t="shared" ca="1" si="50"/>
        <v>46322</v>
      </c>
      <c r="Q467" s="28">
        <f t="shared" si="51"/>
        <v>0</v>
      </c>
      <c r="R467" s="28">
        <f t="shared" si="52"/>
        <v>0</v>
      </c>
      <c r="S467" s="28">
        <f>IF(COUNTA(大表[[#This Row],[舉例：陳大文]:[例：108]])=2,COUNTIF(大表[名+時數],大表[[#This Row],[名+時數]]),0)</f>
        <v>0</v>
      </c>
      <c r="T467" s="28" t="str">
        <f t="shared" si="53"/>
        <v>Sxxx</v>
      </c>
      <c r="U467" s="28" t="str">
        <f t="shared" si="54"/>
        <v>2526</v>
      </c>
      <c r="V467" s="28" t="str">
        <f t="shared" si="55"/>
        <v/>
      </c>
      <c r="W467" s="34"/>
      <c r="X467" s="35"/>
      <c r="Y467" s="52"/>
      <c r="Z467" s="31"/>
      <c r="AA467" s="31"/>
      <c r="AB467" s="31"/>
      <c r="AC4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7" s="173"/>
      <c r="AE467" s="174"/>
      <c r="AF467" s="174"/>
      <c r="AG467" s="174"/>
      <c r="AH467" s="174"/>
      <c r="AI467" s="179" t="str">
        <f>TRIM(CLEAN(大表[[#This Row],[舉例：陳大文]]))&amp;大表[[#This Row],[例：108]]</f>
        <v/>
      </c>
    </row>
    <row r="468" spans="2:35" ht="16.2" x14ac:dyDescent="0.3"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93"/>
      <c r="M468" s="28">
        <v>452</v>
      </c>
      <c r="N468" s="28" t="str">
        <f>IF(大表[[#This Row],[有效 / 無效]]="有效",大表[[#This Row],[序]],"")</f>
        <v/>
      </c>
      <c r="O468" s="28" t="str">
        <f t="shared" si="49"/>
        <v>紀念品</v>
      </c>
      <c r="P468" s="84">
        <f t="shared" ca="1" si="50"/>
        <v>46322</v>
      </c>
      <c r="Q468" s="28">
        <f t="shared" si="51"/>
        <v>0</v>
      </c>
      <c r="R468" s="28">
        <f t="shared" si="52"/>
        <v>0</v>
      </c>
      <c r="S468" s="28">
        <f>IF(COUNTA(大表[[#This Row],[舉例：陳大文]:[例：108]])=2,COUNTIF(大表[名+時數],大表[[#This Row],[名+時數]]),0)</f>
        <v>0</v>
      </c>
      <c r="T468" s="28" t="str">
        <f t="shared" si="53"/>
        <v>Sxxx</v>
      </c>
      <c r="U468" s="28" t="str">
        <f t="shared" si="54"/>
        <v>2526</v>
      </c>
      <c r="V468" s="28" t="str">
        <f t="shared" si="55"/>
        <v/>
      </c>
      <c r="W468" s="34"/>
      <c r="X468" s="35"/>
      <c r="Y468" s="52"/>
      <c r="Z468" s="31"/>
      <c r="AA468" s="31"/>
      <c r="AB468" s="31"/>
      <c r="AC4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8" s="173"/>
      <c r="AE468" s="174"/>
      <c r="AF468" s="174"/>
      <c r="AG468" s="174"/>
      <c r="AH468" s="174"/>
      <c r="AI468" s="179" t="str">
        <f>TRIM(CLEAN(大表[[#This Row],[舉例：陳大文]]))&amp;大表[[#This Row],[例：108]]</f>
        <v/>
      </c>
    </row>
    <row r="469" spans="2:35" ht="16.2" x14ac:dyDescent="0.3"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93"/>
      <c r="M469" s="28">
        <v>453</v>
      </c>
      <c r="N469" s="28" t="str">
        <f>IF(大表[[#This Row],[有效 / 無效]]="有效",大表[[#This Row],[序]],"")</f>
        <v/>
      </c>
      <c r="O469" s="28" t="str">
        <f t="shared" si="49"/>
        <v>紀念品</v>
      </c>
      <c r="P469" s="84">
        <f t="shared" ca="1" si="50"/>
        <v>46322</v>
      </c>
      <c r="Q469" s="28">
        <f t="shared" si="51"/>
        <v>0</v>
      </c>
      <c r="R469" s="28">
        <f t="shared" si="52"/>
        <v>0</v>
      </c>
      <c r="S469" s="28">
        <f>IF(COUNTA(大表[[#This Row],[舉例：陳大文]:[例：108]])=2,COUNTIF(大表[名+時數],大表[[#This Row],[名+時數]]),0)</f>
        <v>0</v>
      </c>
      <c r="T469" s="28" t="str">
        <f t="shared" si="53"/>
        <v>Sxxx</v>
      </c>
      <c r="U469" s="28" t="str">
        <f t="shared" si="54"/>
        <v>2526</v>
      </c>
      <c r="V469" s="28" t="str">
        <f t="shared" si="55"/>
        <v/>
      </c>
      <c r="W469" s="34"/>
      <c r="X469" s="35"/>
      <c r="Y469" s="52"/>
      <c r="Z469" s="31"/>
      <c r="AA469" s="31"/>
      <c r="AB469" s="31"/>
      <c r="AC4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69" s="173"/>
      <c r="AE469" s="174"/>
      <c r="AF469" s="174"/>
      <c r="AG469" s="174"/>
      <c r="AH469" s="174"/>
      <c r="AI469" s="179" t="str">
        <f>TRIM(CLEAN(大表[[#This Row],[舉例：陳大文]]))&amp;大表[[#This Row],[例：108]]</f>
        <v/>
      </c>
    </row>
    <row r="470" spans="2:35" ht="16.2" x14ac:dyDescent="0.3"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93"/>
      <c r="M470" s="28">
        <v>454</v>
      </c>
      <c r="N470" s="28" t="str">
        <f>IF(大表[[#This Row],[有效 / 無效]]="有效",大表[[#This Row],[序]],"")</f>
        <v/>
      </c>
      <c r="O470" s="28" t="str">
        <f t="shared" si="49"/>
        <v>紀念品</v>
      </c>
      <c r="P470" s="84">
        <f t="shared" ca="1" si="50"/>
        <v>46322</v>
      </c>
      <c r="Q470" s="28">
        <f t="shared" si="51"/>
        <v>0</v>
      </c>
      <c r="R470" s="28">
        <f t="shared" si="52"/>
        <v>0</v>
      </c>
      <c r="S470" s="28">
        <f>IF(COUNTA(大表[[#This Row],[舉例：陳大文]:[例：108]])=2,COUNTIF(大表[名+時數],大表[[#This Row],[名+時數]]),0)</f>
        <v>0</v>
      </c>
      <c r="T470" s="28" t="str">
        <f t="shared" si="53"/>
        <v>Sxxx</v>
      </c>
      <c r="U470" s="28" t="str">
        <f t="shared" si="54"/>
        <v>2526</v>
      </c>
      <c r="V470" s="28" t="str">
        <f t="shared" si="55"/>
        <v/>
      </c>
      <c r="W470" s="34"/>
      <c r="X470" s="35"/>
      <c r="Y470" s="52"/>
      <c r="Z470" s="31"/>
      <c r="AA470" s="31"/>
      <c r="AB470" s="31"/>
      <c r="AC4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0" s="173"/>
      <c r="AE470" s="174"/>
      <c r="AF470" s="174"/>
      <c r="AG470" s="174"/>
      <c r="AH470" s="174"/>
      <c r="AI470" s="179" t="str">
        <f>TRIM(CLEAN(大表[[#This Row],[舉例：陳大文]]))&amp;大表[[#This Row],[例：108]]</f>
        <v/>
      </c>
    </row>
    <row r="471" spans="2:35" ht="16.2" x14ac:dyDescent="0.3"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93"/>
      <c r="M471" s="28">
        <v>455</v>
      </c>
      <c r="N471" s="28" t="str">
        <f>IF(大表[[#This Row],[有效 / 無效]]="有效",大表[[#This Row],[序]],"")</f>
        <v/>
      </c>
      <c r="O471" s="28" t="str">
        <f t="shared" si="49"/>
        <v>紀念品</v>
      </c>
      <c r="P471" s="84">
        <f t="shared" ca="1" si="50"/>
        <v>46322</v>
      </c>
      <c r="Q471" s="28">
        <f t="shared" si="51"/>
        <v>0</v>
      </c>
      <c r="R471" s="28">
        <f t="shared" si="52"/>
        <v>0</v>
      </c>
      <c r="S471" s="28">
        <f>IF(COUNTA(大表[[#This Row],[舉例：陳大文]:[例：108]])=2,COUNTIF(大表[名+時數],大表[[#This Row],[名+時數]]),0)</f>
        <v>0</v>
      </c>
      <c r="T471" s="28" t="str">
        <f t="shared" si="53"/>
        <v>Sxxx</v>
      </c>
      <c r="U471" s="28" t="str">
        <f t="shared" si="54"/>
        <v>2526</v>
      </c>
      <c r="V471" s="28" t="str">
        <f t="shared" si="55"/>
        <v/>
      </c>
      <c r="W471" s="34"/>
      <c r="X471" s="35"/>
      <c r="Y471" s="52"/>
      <c r="Z471" s="31"/>
      <c r="AA471" s="31"/>
      <c r="AB471" s="31"/>
      <c r="AC4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1" s="173"/>
      <c r="AE471" s="174"/>
      <c r="AF471" s="174"/>
      <c r="AG471" s="174"/>
      <c r="AH471" s="174"/>
      <c r="AI471" s="179" t="str">
        <f>TRIM(CLEAN(大表[[#This Row],[舉例：陳大文]]))&amp;大表[[#This Row],[例：108]]</f>
        <v/>
      </c>
    </row>
    <row r="472" spans="2:35" ht="16.2" x14ac:dyDescent="0.3"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93"/>
      <c r="M472" s="28">
        <v>456</v>
      </c>
      <c r="N472" s="28" t="str">
        <f>IF(大表[[#This Row],[有效 / 無效]]="有效",大表[[#This Row],[序]],"")</f>
        <v/>
      </c>
      <c r="O472" s="28" t="str">
        <f t="shared" si="49"/>
        <v>紀念品</v>
      </c>
      <c r="P472" s="84">
        <f t="shared" ca="1" si="50"/>
        <v>46322</v>
      </c>
      <c r="Q472" s="28">
        <f t="shared" si="51"/>
        <v>0</v>
      </c>
      <c r="R472" s="28">
        <f t="shared" si="52"/>
        <v>0</v>
      </c>
      <c r="S472" s="28">
        <f>IF(COUNTA(大表[[#This Row],[舉例：陳大文]:[例：108]])=2,COUNTIF(大表[名+時數],大表[[#This Row],[名+時數]]),0)</f>
        <v>0</v>
      </c>
      <c r="T472" s="28" t="str">
        <f t="shared" si="53"/>
        <v>Sxxx</v>
      </c>
      <c r="U472" s="28" t="str">
        <f t="shared" si="54"/>
        <v>2526</v>
      </c>
      <c r="V472" s="28" t="str">
        <f t="shared" si="55"/>
        <v/>
      </c>
      <c r="W472" s="34"/>
      <c r="X472" s="35"/>
      <c r="Y472" s="52"/>
      <c r="Z472" s="31"/>
      <c r="AA472" s="31"/>
      <c r="AB472" s="31"/>
      <c r="AC4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2" s="173"/>
      <c r="AE472" s="174"/>
      <c r="AF472" s="174"/>
      <c r="AG472" s="174"/>
      <c r="AH472" s="174"/>
      <c r="AI472" s="179" t="str">
        <f>TRIM(CLEAN(大表[[#This Row],[舉例：陳大文]]))&amp;大表[[#This Row],[例：108]]</f>
        <v/>
      </c>
    </row>
    <row r="473" spans="2:35" ht="16.2" x14ac:dyDescent="0.3"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93"/>
      <c r="M473" s="28">
        <v>457</v>
      </c>
      <c r="N473" s="28" t="str">
        <f>IF(大表[[#This Row],[有效 / 無效]]="有效",大表[[#This Row],[序]],"")</f>
        <v/>
      </c>
      <c r="O473" s="28" t="str">
        <f t="shared" si="49"/>
        <v>紀念品</v>
      </c>
      <c r="P473" s="84">
        <f t="shared" ca="1" si="50"/>
        <v>46322</v>
      </c>
      <c r="Q473" s="28">
        <f t="shared" si="51"/>
        <v>0</v>
      </c>
      <c r="R473" s="28">
        <f t="shared" si="52"/>
        <v>0</v>
      </c>
      <c r="S473" s="28">
        <f>IF(COUNTA(大表[[#This Row],[舉例：陳大文]:[例：108]])=2,COUNTIF(大表[名+時數],大表[[#This Row],[名+時數]]),0)</f>
        <v>0</v>
      </c>
      <c r="T473" s="28" t="str">
        <f t="shared" si="53"/>
        <v>Sxxx</v>
      </c>
      <c r="U473" s="28" t="str">
        <f t="shared" si="54"/>
        <v>2526</v>
      </c>
      <c r="V473" s="28" t="str">
        <f t="shared" si="55"/>
        <v/>
      </c>
      <c r="W473" s="34"/>
      <c r="X473" s="35"/>
      <c r="Y473" s="52"/>
      <c r="Z473" s="31"/>
      <c r="AA473" s="31"/>
      <c r="AB473" s="31"/>
      <c r="AC4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3" s="173"/>
      <c r="AE473" s="174"/>
      <c r="AF473" s="174"/>
      <c r="AG473" s="174"/>
      <c r="AH473" s="174"/>
      <c r="AI473" s="179" t="str">
        <f>TRIM(CLEAN(大表[[#This Row],[舉例：陳大文]]))&amp;大表[[#This Row],[例：108]]</f>
        <v/>
      </c>
    </row>
    <row r="474" spans="2:35" ht="16.2" x14ac:dyDescent="0.3"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93"/>
      <c r="M474" s="28">
        <v>458</v>
      </c>
      <c r="N474" s="28" t="str">
        <f>IF(大表[[#This Row],[有效 / 無效]]="有效",大表[[#This Row],[序]],"")</f>
        <v/>
      </c>
      <c r="O474" s="28" t="str">
        <f t="shared" si="49"/>
        <v>紀念品</v>
      </c>
      <c r="P474" s="84">
        <f t="shared" ca="1" si="50"/>
        <v>46322</v>
      </c>
      <c r="Q474" s="28">
        <f t="shared" si="51"/>
        <v>0</v>
      </c>
      <c r="R474" s="28">
        <f t="shared" si="52"/>
        <v>0</v>
      </c>
      <c r="S474" s="28">
        <f>IF(COUNTA(大表[[#This Row],[舉例：陳大文]:[例：108]])=2,COUNTIF(大表[名+時數],大表[[#This Row],[名+時數]]),0)</f>
        <v>0</v>
      </c>
      <c r="T474" s="28" t="str">
        <f t="shared" si="53"/>
        <v>Sxxx</v>
      </c>
      <c r="U474" s="28" t="str">
        <f t="shared" si="54"/>
        <v>2526</v>
      </c>
      <c r="V474" s="28" t="str">
        <f t="shared" si="55"/>
        <v/>
      </c>
      <c r="W474" s="34"/>
      <c r="X474" s="35"/>
      <c r="Y474" s="52"/>
      <c r="Z474" s="31"/>
      <c r="AA474" s="31"/>
      <c r="AB474" s="31"/>
      <c r="AC4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4" s="173"/>
      <c r="AE474" s="174"/>
      <c r="AF474" s="174"/>
      <c r="AG474" s="174"/>
      <c r="AH474" s="174"/>
      <c r="AI474" s="179" t="str">
        <f>TRIM(CLEAN(大表[[#This Row],[舉例：陳大文]]))&amp;大表[[#This Row],[例：108]]</f>
        <v/>
      </c>
    </row>
    <row r="475" spans="2:35" ht="16.2" x14ac:dyDescent="0.3"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93"/>
      <c r="M475" s="28">
        <v>459</v>
      </c>
      <c r="N475" s="28" t="str">
        <f>IF(大表[[#This Row],[有效 / 無效]]="有效",大表[[#This Row],[序]],"")</f>
        <v/>
      </c>
      <c r="O475" s="28" t="str">
        <f t="shared" si="49"/>
        <v>紀念品</v>
      </c>
      <c r="P475" s="84">
        <f t="shared" ca="1" si="50"/>
        <v>46322</v>
      </c>
      <c r="Q475" s="28">
        <f t="shared" si="51"/>
        <v>0</v>
      </c>
      <c r="R475" s="28">
        <f t="shared" si="52"/>
        <v>0</v>
      </c>
      <c r="S475" s="28">
        <f>IF(COUNTA(大表[[#This Row],[舉例：陳大文]:[例：108]])=2,COUNTIF(大表[名+時數],大表[[#This Row],[名+時數]]),0)</f>
        <v>0</v>
      </c>
      <c r="T475" s="28" t="str">
        <f t="shared" si="53"/>
        <v>Sxxx</v>
      </c>
      <c r="U475" s="28" t="str">
        <f t="shared" si="54"/>
        <v>2526</v>
      </c>
      <c r="V475" s="28" t="str">
        <f t="shared" si="55"/>
        <v/>
      </c>
      <c r="W475" s="34"/>
      <c r="X475" s="35"/>
      <c r="Y475" s="52"/>
      <c r="Z475" s="31"/>
      <c r="AA475" s="31"/>
      <c r="AB475" s="31"/>
      <c r="AC4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5" s="173"/>
      <c r="AE475" s="174"/>
      <c r="AF475" s="174"/>
      <c r="AG475" s="174"/>
      <c r="AH475" s="174"/>
      <c r="AI475" s="179" t="str">
        <f>TRIM(CLEAN(大表[[#This Row],[舉例：陳大文]]))&amp;大表[[#This Row],[例：108]]</f>
        <v/>
      </c>
    </row>
    <row r="476" spans="2:35" ht="16.2" x14ac:dyDescent="0.3"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93"/>
      <c r="M476" s="28">
        <v>460</v>
      </c>
      <c r="N476" s="28" t="str">
        <f>IF(大表[[#This Row],[有效 / 無效]]="有效",大表[[#This Row],[序]],"")</f>
        <v/>
      </c>
      <c r="O476" s="28" t="str">
        <f t="shared" si="49"/>
        <v>紀念品</v>
      </c>
      <c r="P476" s="84">
        <f t="shared" ca="1" si="50"/>
        <v>46322</v>
      </c>
      <c r="Q476" s="28">
        <f t="shared" si="51"/>
        <v>0</v>
      </c>
      <c r="R476" s="28">
        <f t="shared" si="52"/>
        <v>0</v>
      </c>
      <c r="S476" s="28">
        <f>IF(COUNTA(大表[[#This Row],[舉例：陳大文]:[例：108]])=2,COUNTIF(大表[名+時數],大表[[#This Row],[名+時數]]),0)</f>
        <v>0</v>
      </c>
      <c r="T476" s="28" t="str">
        <f t="shared" si="53"/>
        <v>Sxxx</v>
      </c>
      <c r="U476" s="28" t="str">
        <f t="shared" si="54"/>
        <v>2526</v>
      </c>
      <c r="V476" s="28" t="str">
        <f t="shared" si="55"/>
        <v/>
      </c>
      <c r="W476" s="34"/>
      <c r="X476" s="35"/>
      <c r="Y476" s="52"/>
      <c r="Z476" s="31"/>
      <c r="AA476" s="31"/>
      <c r="AB476" s="31"/>
      <c r="AC4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6" s="173"/>
      <c r="AE476" s="174"/>
      <c r="AF476" s="174"/>
      <c r="AG476" s="174"/>
      <c r="AH476" s="174"/>
      <c r="AI476" s="179" t="str">
        <f>TRIM(CLEAN(大表[[#This Row],[舉例：陳大文]]))&amp;大表[[#This Row],[例：108]]</f>
        <v/>
      </c>
    </row>
    <row r="477" spans="2:35" ht="16.2" x14ac:dyDescent="0.3"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93"/>
      <c r="M477" s="28">
        <v>461</v>
      </c>
      <c r="N477" s="28" t="str">
        <f>IF(大表[[#This Row],[有效 / 無效]]="有效",大表[[#This Row],[序]],"")</f>
        <v/>
      </c>
      <c r="O477" s="28" t="str">
        <f t="shared" si="49"/>
        <v>紀念品</v>
      </c>
      <c r="P477" s="84">
        <f t="shared" ca="1" si="50"/>
        <v>46322</v>
      </c>
      <c r="Q477" s="28">
        <f t="shared" si="51"/>
        <v>0</v>
      </c>
      <c r="R477" s="28">
        <f t="shared" si="52"/>
        <v>0</v>
      </c>
      <c r="S477" s="28">
        <f>IF(COUNTA(大表[[#This Row],[舉例：陳大文]:[例：108]])=2,COUNTIF(大表[名+時數],大表[[#This Row],[名+時數]]),0)</f>
        <v>0</v>
      </c>
      <c r="T477" s="28" t="str">
        <f t="shared" si="53"/>
        <v>Sxxx</v>
      </c>
      <c r="U477" s="28" t="str">
        <f t="shared" si="54"/>
        <v>2526</v>
      </c>
      <c r="V477" s="28" t="str">
        <f t="shared" si="55"/>
        <v/>
      </c>
      <c r="W477" s="34"/>
      <c r="X477" s="35"/>
      <c r="Y477" s="52"/>
      <c r="Z477" s="31"/>
      <c r="AA477" s="31"/>
      <c r="AB477" s="31"/>
      <c r="AC4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7" s="173"/>
      <c r="AE477" s="174"/>
      <c r="AF477" s="174"/>
      <c r="AG477" s="174"/>
      <c r="AH477" s="174"/>
      <c r="AI477" s="179" t="str">
        <f>TRIM(CLEAN(大表[[#This Row],[舉例：陳大文]]))&amp;大表[[#This Row],[例：108]]</f>
        <v/>
      </c>
    </row>
    <row r="478" spans="2:35" ht="16.2" x14ac:dyDescent="0.3"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93"/>
      <c r="M478" s="28">
        <v>462</v>
      </c>
      <c r="N478" s="28" t="str">
        <f>IF(大表[[#This Row],[有效 / 無效]]="有效",大表[[#This Row],[序]],"")</f>
        <v/>
      </c>
      <c r="O478" s="28" t="str">
        <f t="shared" si="49"/>
        <v>紀念品</v>
      </c>
      <c r="P478" s="84">
        <f t="shared" ca="1" si="50"/>
        <v>46322</v>
      </c>
      <c r="Q478" s="28">
        <f t="shared" si="51"/>
        <v>0</v>
      </c>
      <c r="R478" s="28">
        <f t="shared" si="52"/>
        <v>0</v>
      </c>
      <c r="S478" s="28">
        <f>IF(COUNTA(大表[[#This Row],[舉例：陳大文]:[例：108]])=2,COUNTIF(大表[名+時數],大表[[#This Row],[名+時數]]),0)</f>
        <v>0</v>
      </c>
      <c r="T478" s="28" t="str">
        <f t="shared" si="53"/>
        <v>Sxxx</v>
      </c>
      <c r="U478" s="28" t="str">
        <f t="shared" si="54"/>
        <v>2526</v>
      </c>
      <c r="V478" s="28" t="str">
        <f t="shared" si="55"/>
        <v/>
      </c>
      <c r="W478" s="34"/>
      <c r="X478" s="35"/>
      <c r="Y478" s="52"/>
      <c r="Z478" s="31"/>
      <c r="AA478" s="31"/>
      <c r="AB478" s="31"/>
      <c r="AC4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8" s="173"/>
      <c r="AE478" s="174"/>
      <c r="AF478" s="174"/>
      <c r="AG478" s="174"/>
      <c r="AH478" s="174"/>
      <c r="AI478" s="179" t="str">
        <f>TRIM(CLEAN(大表[[#This Row],[舉例：陳大文]]))&amp;大表[[#This Row],[例：108]]</f>
        <v/>
      </c>
    </row>
    <row r="479" spans="2:35" ht="16.2" x14ac:dyDescent="0.3"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93"/>
      <c r="M479" s="28">
        <v>463</v>
      </c>
      <c r="N479" s="28" t="str">
        <f>IF(大表[[#This Row],[有效 / 無效]]="有效",大表[[#This Row],[序]],"")</f>
        <v/>
      </c>
      <c r="O479" s="28" t="str">
        <f t="shared" si="49"/>
        <v>紀念品</v>
      </c>
      <c r="P479" s="84">
        <f t="shared" ca="1" si="50"/>
        <v>46322</v>
      </c>
      <c r="Q479" s="28">
        <f t="shared" si="51"/>
        <v>0</v>
      </c>
      <c r="R479" s="28">
        <f t="shared" si="52"/>
        <v>0</v>
      </c>
      <c r="S479" s="28">
        <f>IF(COUNTA(大表[[#This Row],[舉例：陳大文]:[例：108]])=2,COUNTIF(大表[名+時數],大表[[#This Row],[名+時數]]),0)</f>
        <v>0</v>
      </c>
      <c r="T479" s="28" t="str">
        <f t="shared" si="53"/>
        <v>Sxxx</v>
      </c>
      <c r="U479" s="28" t="str">
        <f t="shared" si="54"/>
        <v>2526</v>
      </c>
      <c r="V479" s="28" t="str">
        <f t="shared" si="55"/>
        <v/>
      </c>
      <c r="W479" s="34"/>
      <c r="X479" s="35"/>
      <c r="Y479" s="52"/>
      <c r="Z479" s="31"/>
      <c r="AA479" s="31"/>
      <c r="AB479" s="31"/>
      <c r="AC4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79" s="173"/>
      <c r="AE479" s="174"/>
      <c r="AF479" s="174"/>
      <c r="AG479" s="174"/>
      <c r="AH479" s="174"/>
      <c r="AI479" s="179" t="str">
        <f>TRIM(CLEAN(大表[[#This Row],[舉例：陳大文]]))&amp;大表[[#This Row],[例：108]]</f>
        <v/>
      </c>
    </row>
    <row r="480" spans="2:35" ht="16.2" x14ac:dyDescent="0.3"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93"/>
      <c r="M480" s="28">
        <v>464</v>
      </c>
      <c r="N480" s="28" t="str">
        <f>IF(大表[[#This Row],[有效 / 無效]]="有效",大表[[#This Row],[序]],"")</f>
        <v/>
      </c>
      <c r="O480" s="28" t="str">
        <f t="shared" si="49"/>
        <v>紀念品</v>
      </c>
      <c r="P480" s="84">
        <f t="shared" ca="1" si="50"/>
        <v>46322</v>
      </c>
      <c r="Q480" s="28">
        <f t="shared" si="51"/>
        <v>0</v>
      </c>
      <c r="R480" s="28">
        <f t="shared" si="52"/>
        <v>0</v>
      </c>
      <c r="S480" s="28">
        <f>IF(COUNTA(大表[[#This Row],[舉例：陳大文]:[例：108]])=2,COUNTIF(大表[名+時數],大表[[#This Row],[名+時數]]),0)</f>
        <v>0</v>
      </c>
      <c r="T480" s="28" t="str">
        <f t="shared" si="53"/>
        <v>Sxxx</v>
      </c>
      <c r="U480" s="28" t="str">
        <f t="shared" si="54"/>
        <v>2526</v>
      </c>
      <c r="V480" s="28" t="str">
        <f t="shared" si="55"/>
        <v/>
      </c>
      <c r="W480" s="34"/>
      <c r="X480" s="35"/>
      <c r="Y480" s="52"/>
      <c r="Z480" s="31"/>
      <c r="AA480" s="31"/>
      <c r="AB480" s="31"/>
      <c r="AC4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0" s="173"/>
      <c r="AE480" s="174"/>
      <c r="AF480" s="174"/>
      <c r="AG480" s="174"/>
      <c r="AH480" s="174"/>
      <c r="AI480" s="179" t="str">
        <f>TRIM(CLEAN(大表[[#This Row],[舉例：陳大文]]))&amp;大表[[#This Row],[例：108]]</f>
        <v/>
      </c>
    </row>
    <row r="481" spans="2:35" ht="16.2" x14ac:dyDescent="0.3"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93"/>
      <c r="M481" s="28">
        <v>465</v>
      </c>
      <c r="N481" s="28" t="str">
        <f>IF(大表[[#This Row],[有效 / 無效]]="有效",大表[[#This Row],[序]],"")</f>
        <v/>
      </c>
      <c r="O481" s="28" t="str">
        <f t="shared" si="49"/>
        <v>紀念品</v>
      </c>
      <c r="P481" s="84">
        <f t="shared" ca="1" si="50"/>
        <v>46322</v>
      </c>
      <c r="Q481" s="28">
        <f t="shared" si="51"/>
        <v>0</v>
      </c>
      <c r="R481" s="28">
        <f t="shared" si="52"/>
        <v>0</v>
      </c>
      <c r="S481" s="28">
        <f>IF(COUNTA(大表[[#This Row],[舉例：陳大文]:[例：108]])=2,COUNTIF(大表[名+時數],大表[[#This Row],[名+時數]]),0)</f>
        <v>0</v>
      </c>
      <c r="T481" s="28" t="str">
        <f t="shared" si="53"/>
        <v>Sxxx</v>
      </c>
      <c r="U481" s="28" t="str">
        <f t="shared" si="54"/>
        <v>2526</v>
      </c>
      <c r="V481" s="28" t="str">
        <f t="shared" si="55"/>
        <v/>
      </c>
      <c r="W481" s="34"/>
      <c r="X481" s="35"/>
      <c r="Y481" s="52"/>
      <c r="Z481" s="31"/>
      <c r="AA481" s="31"/>
      <c r="AB481" s="31"/>
      <c r="AC4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1" s="173"/>
      <c r="AE481" s="174"/>
      <c r="AF481" s="174"/>
      <c r="AG481" s="174"/>
      <c r="AH481" s="174"/>
      <c r="AI481" s="179" t="str">
        <f>TRIM(CLEAN(大表[[#This Row],[舉例：陳大文]]))&amp;大表[[#This Row],[例：108]]</f>
        <v/>
      </c>
    </row>
    <row r="482" spans="2:35" ht="16.2" x14ac:dyDescent="0.3"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93"/>
      <c r="M482" s="28">
        <v>466</v>
      </c>
      <c r="N482" s="28" t="str">
        <f>IF(大表[[#This Row],[有效 / 無效]]="有效",大表[[#This Row],[序]],"")</f>
        <v/>
      </c>
      <c r="O482" s="28" t="str">
        <f t="shared" si="49"/>
        <v>紀念品</v>
      </c>
      <c r="P482" s="84">
        <f t="shared" ca="1" si="50"/>
        <v>46322</v>
      </c>
      <c r="Q482" s="28">
        <f t="shared" si="51"/>
        <v>0</v>
      </c>
      <c r="R482" s="28">
        <f t="shared" si="52"/>
        <v>0</v>
      </c>
      <c r="S482" s="28">
        <f>IF(COUNTA(大表[[#This Row],[舉例：陳大文]:[例：108]])=2,COUNTIF(大表[名+時數],大表[[#This Row],[名+時數]]),0)</f>
        <v>0</v>
      </c>
      <c r="T482" s="28" t="str">
        <f t="shared" si="53"/>
        <v>Sxxx</v>
      </c>
      <c r="U482" s="28" t="str">
        <f t="shared" si="54"/>
        <v>2526</v>
      </c>
      <c r="V482" s="28" t="str">
        <f t="shared" si="55"/>
        <v/>
      </c>
      <c r="W482" s="34"/>
      <c r="X482" s="35"/>
      <c r="Y482" s="52"/>
      <c r="Z482" s="31"/>
      <c r="AA482" s="31"/>
      <c r="AB482" s="31"/>
      <c r="AC4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2" s="173"/>
      <c r="AE482" s="174"/>
      <c r="AF482" s="174"/>
      <c r="AG482" s="174"/>
      <c r="AH482" s="174"/>
      <c r="AI482" s="179" t="str">
        <f>TRIM(CLEAN(大表[[#This Row],[舉例：陳大文]]))&amp;大表[[#This Row],[例：108]]</f>
        <v/>
      </c>
    </row>
    <row r="483" spans="2:35" ht="16.2" x14ac:dyDescent="0.3"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93"/>
      <c r="M483" s="28">
        <v>467</v>
      </c>
      <c r="N483" s="28" t="str">
        <f>IF(大表[[#This Row],[有效 / 無效]]="有效",大表[[#This Row],[序]],"")</f>
        <v/>
      </c>
      <c r="O483" s="28" t="str">
        <f t="shared" si="49"/>
        <v>紀念品</v>
      </c>
      <c r="P483" s="84">
        <f t="shared" ca="1" si="50"/>
        <v>46322</v>
      </c>
      <c r="Q483" s="28">
        <f t="shared" si="51"/>
        <v>0</v>
      </c>
      <c r="R483" s="28">
        <f t="shared" si="52"/>
        <v>0</v>
      </c>
      <c r="S483" s="28">
        <f>IF(COUNTA(大表[[#This Row],[舉例：陳大文]:[例：108]])=2,COUNTIF(大表[名+時數],大表[[#This Row],[名+時數]]),0)</f>
        <v>0</v>
      </c>
      <c r="T483" s="28" t="str">
        <f t="shared" si="53"/>
        <v>Sxxx</v>
      </c>
      <c r="U483" s="28" t="str">
        <f t="shared" si="54"/>
        <v>2526</v>
      </c>
      <c r="V483" s="28" t="str">
        <f t="shared" si="55"/>
        <v/>
      </c>
      <c r="W483" s="34"/>
      <c r="X483" s="35"/>
      <c r="Y483" s="52"/>
      <c r="Z483" s="31"/>
      <c r="AA483" s="31"/>
      <c r="AB483" s="31"/>
      <c r="AC4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3" s="173"/>
      <c r="AE483" s="174"/>
      <c r="AF483" s="174"/>
      <c r="AG483" s="174"/>
      <c r="AH483" s="174"/>
      <c r="AI483" s="179" t="str">
        <f>TRIM(CLEAN(大表[[#This Row],[舉例：陳大文]]))&amp;大表[[#This Row],[例：108]]</f>
        <v/>
      </c>
    </row>
    <row r="484" spans="2:35" ht="16.2" x14ac:dyDescent="0.3"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93"/>
      <c r="M484" s="28">
        <v>468</v>
      </c>
      <c r="N484" s="28" t="str">
        <f>IF(大表[[#This Row],[有效 / 無效]]="有效",大表[[#This Row],[序]],"")</f>
        <v/>
      </c>
      <c r="O484" s="28" t="str">
        <f t="shared" si="49"/>
        <v>紀念品</v>
      </c>
      <c r="P484" s="84">
        <f t="shared" ca="1" si="50"/>
        <v>46322</v>
      </c>
      <c r="Q484" s="28">
        <f t="shared" si="51"/>
        <v>0</v>
      </c>
      <c r="R484" s="28">
        <f t="shared" si="52"/>
        <v>0</v>
      </c>
      <c r="S484" s="28">
        <f>IF(COUNTA(大表[[#This Row],[舉例：陳大文]:[例：108]])=2,COUNTIF(大表[名+時數],大表[[#This Row],[名+時數]]),0)</f>
        <v>0</v>
      </c>
      <c r="T484" s="28" t="str">
        <f t="shared" si="53"/>
        <v>Sxxx</v>
      </c>
      <c r="U484" s="28" t="str">
        <f t="shared" si="54"/>
        <v>2526</v>
      </c>
      <c r="V484" s="28" t="str">
        <f t="shared" si="55"/>
        <v/>
      </c>
      <c r="W484" s="34"/>
      <c r="X484" s="35"/>
      <c r="Y484" s="52"/>
      <c r="Z484" s="31"/>
      <c r="AA484" s="31"/>
      <c r="AB484" s="31"/>
      <c r="AC4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4" s="173"/>
      <c r="AE484" s="174"/>
      <c r="AF484" s="174"/>
      <c r="AG484" s="174"/>
      <c r="AH484" s="174"/>
      <c r="AI484" s="179" t="str">
        <f>TRIM(CLEAN(大表[[#This Row],[舉例：陳大文]]))&amp;大表[[#This Row],[例：108]]</f>
        <v/>
      </c>
    </row>
    <row r="485" spans="2:35" ht="16.2" x14ac:dyDescent="0.3"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93"/>
      <c r="M485" s="28">
        <v>469</v>
      </c>
      <c r="N485" s="28" t="str">
        <f>IF(大表[[#This Row],[有效 / 無效]]="有效",大表[[#This Row],[序]],"")</f>
        <v/>
      </c>
      <c r="O485" s="28" t="str">
        <f t="shared" si="49"/>
        <v>紀念品</v>
      </c>
      <c r="P485" s="84">
        <f t="shared" ca="1" si="50"/>
        <v>46322</v>
      </c>
      <c r="Q485" s="28">
        <f t="shared" si="51"/>
        <v>0</v>
      </c>
      <c r="R485" s="28">
        <f t="shared" si="52"/>
        <v>0</v>
      </c>
      <c r="S485" s="28">
        <f>IF(COUNTA(大表[[#This Row],[舉例：陳大文]:[例：108]])=2,COUNTIF(大表[名+時數],大表[[#This Row],[名+時數]]),0)</f>
        <v>0</v>
      </c>
      <c r="T485" s="28" t="str">
        <f t="shared" si="53"/>
        <v>Sxxx</v>
      </c>
      <c r="U485" s="28" t="str">
        <f t="shared" si="54"/>
        <v>2526</v>
      </c>
      <c r="V485" s="28" t="str">
        <f t="shared" si="55"/>
        <v/>
      </c>
      <c r="W485" s="34"/>
      <c r="X485" s="35"/>
      <c r="Y485" s="52"/>
      <c r="Z485" s="31"/>
      <c r="AA485" s="31"/>
      <c r="AB485" s="31"/>
      <c r="AC4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5" s="173"/>
      <c r="AE485" s="174"/>
      <c r="AF485" s="174"/>
      <c r="AG485" s="174"/>
      <c r="AH485" s="174"/>
      <c r="AI485" s="179" t="str">
        <f>TRIM(CLEAN(大表[[#This Row],[舉例：陳大文]]))&amp;大表[[#This Row],[例：108]]</f>
        <v/>
      </c>
    </row>
    <row r="486" spans="2:35" ht="16.2" x14ac:dyDescent="0.3"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93"/>
      <c r="M486" s="28">
        <v>470</v>
      </c>
      <c r="N486" s="28" t="str">
        <f>IF(大表[[#This Row],[有效 / 無效]]="有效",大表[[#This Row],[序]],"")</f>
        <v/>
      </c>
      <c r="O486" s="28" t="str">
        <f t="shared" si="49"/>
        <v>紀念品</v>
      </c>
      <c r="P486" s="84">
        <f t="shared" ca="1" si="50"/>
        <v>46322</v>
      </c>
      <c r="Q486" s="28">
        <f t="shared" si="51"/>
        <v>0</v>
      </c>
      <c r="R486" s="28">
        <f t="shared" si="52"/>
        <v>0</v>
      </c>
      <c r="S486" s="28">
        <f>IF(COUNTA(大表[[#This Row],[舉例：陳大文]:[例：108]])=2,COUNTIF(大表[名+時數],大表[[#This Row],[名+時數]]),0)</f>
        <v>0</v>
      </c>
      <c r="T486" s="28" t="str">
        <f t="shared" si="53"/>
        <v>Sxxx</v>
      </c>
      <c r="U486" s="28" t="str">
        <f t="shared" si="54"/>
        <v>2526</v>
      </c>
      <c r="V486" s="28" t="str">
        <f t="shared" si="55"/>
        <v/>
      </c>
      <c r="W486" s="34"/>
      <c r="X486" s="35"/>
      <c r="Y486" s="52"/>
      <c r="Z486" s="31"/>
      <c r="AA486" s="31"/>
      <c r="AB486" s="31"/>
      <c r="AC4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6" s="173"/>
      <c r="AE486" s="174"/>
      <c r="AF486" s="174"/>
      <c r="AG486" s="174"/>
      <c r="AH486" s="174"/>
      <c r="AI486" s="179" t="str">
        <f>TRIM(CLEAN(大表[[#This Row],[舉例：陳大文]]))&amp;大表[[#This Row],[例：108]]</f>
        <v/>
      </c>
    </row>
    <row r="487" spans="2:35" ht="16.2" x14ac:dyDescent="0.3"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93"/>
      <c r="M487" s="28">
        <v>471</v>
      </c>
      <c r="N487" s="28" t="str">
        <f>IF(大表[[#This Row],[有效 / 無效]]="有效",大表[[#This Row],[序]],"")</f>
        <v/>
      </c>
      <c r="O487" s="28" t="str">
        <f t="shared" si="49"/>
        <v>紀念品</v>
      </c>
      <c r="P487" s="84">
        <f t="shared" ca="1" si="50"/>
        <v>46322</v>
      </c>
      <c r="Q487" s="28">
        <f t="shared" si="51"/>
        <v>0</v>
      </c>
      <c r="R487" s="28">
        <f t="shared" si="52"/>
        <v>0</v>
      </c>
      <c r="S487" s="28">
        <f>IF(COUNTA(大表[[#This Row],[舉例：陳大文]:[例：108]])=2,COUNTIF(大表[名+時數],大表[[#This Row],[名+時數]]),0)</f>
        <v>0</v>
      </c>
      <c r="T487" s="28" t="str">
        <f t="shared" si="53"/>
        <v>Sxxx</v>
      </c>
      <c r="U487" s="28" t="str">
        <f t="shared" si="54"/>
        <v>2526</v>
      </c>
      <c r="V487" s="28" t="str">
        <f t="shared" si="55"/>
        <v/>
      </c>
      <c r="W487" s="34"/>
      <c r="X487" s="35"/>
      <c r="Y487" s="52"/>
      <c r="Z487" s="31"/>
      <c r="AA487" s="31"/>
      <c r="AB487" s="31"/>
      <c r="AC4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7" s="173"/>
      <c r="AE487" s="174"/>
      <c r="AF487" s="174"/>
      <c r="AG487" s="174"/>
      <c r="AH487" s="174"/>
      <c r="AI487" s="179" t="str">
        <f>TRIM(CLEAN(大表[[#This Row],[舉例：陳大文]]))&amp;大表[[#This Row],[例：108]]</f>
        <v/>
      </c>
    </row>
    <row r="488" spans="2:35" ht="16.2" x14ac:dyDescent="0.3"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93"/>
      <c r="M488" s="28">
        <v>472</v>
      </c>
      <c r="N488" s="28" t="str">
        <f>IF(大表[[#This Row],[有效 / 無效]]="有效",大表[[#This Row],[序]],"")</f>
        <v/>
      </c>
      <c r="O488" s="28" t="str">
        <f t="shared" si="49"/>
        <v>紀念品</v>
      </c>
      <c r="P488" s="84">
        <f t="shared" ca="1" si="50"/>
        <v>46322</v>
      </c>
      <c r="Q488" s="28">
        <f t="shared" si="51"/>
        <v>0</v>
      </c>
      <c r="R488" s="28">
        <f t="shared" si="52"/>
        <v>0</v>
      </c>
      <c r="S488" s="28">
        <f>IF(COUNTA(大表[[#This Row],[舉例：陳大文]:[例：108]])=2,COUNTIF(大表[名+時數],大表[[#This Row],[名+時數]]),0)</f>
        <v>0</v>
      </c>
      <c r="T488" s="28" t="str">
        <f t="shared" si="53"/>
        <v>Sxxx</v>
      </c>
      <c r="U488" s="28" t="str">
        <f t="shared" si="54"/>
        <v>2526</v>
      </c>
      <c r="V488" s="28" t="str">
        <f t="shared" si="55"/>
        <v/>
      </c>
      <c r="W488" s="34"/>
      <c r="X488" s="35"/>
      <c r="Y488" s="52"/>
      <c r="Z488" s="31"/>
      <c r="AA488" s="31"/>
      <c r="AB488" s="31"/>
      <c r="AC4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8" s="173"/>
      <c r="AE488" s="174"/>
      <c r="AF488" s="174"/>
      <c r="AG488" s="174"/>
      <c r="AH488" s="174"/>
      <c r="AI488" s="179" t="str">
        <f>TRIM(CLEAN(大表[[#This Row],[舉例：陳大文]]))&amp;大表[[#This Row],[例：108]]</f>
        <v/>
      </c>
    </row>
    <row r="489" spans="2:35" ht="16.2" x14ac:dyDescent="0.3"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93"/>
      <c r="M489" s="28">
        <v>473</v>
      </c>
      <c r="N489" s="28" t="str">
        <f>IF(大表[[#This Row],[有效 / 無效]]="有效",大表[[#This Row],[序]],"")</f>
        <v/>
      </c>
      <c r="O489" s="28" t="str">
        <f t="shared" si="49"/>
        <v>紀念品</v>
      </c>
      <c r="P489" s="84">
        <f t="shared" ca="1" si="50"/>
        <v>46322</v>
      </c>
      <c r="Q489" s="28">
        <f t="shared" si="51"/>
        <v>0</v>
      </c>
      <c r="R489" s="28">
        <f t="shared" si="52"/>
        <v>0</v>
      </c>
      <c r="S489" s="28">
        <f>IF(COUNTA(大表[[#This Row],[舉例：陳大文]:[例：108]])=2,COUNTIF(大表[名+時數],大表[[#This Row],[名+時數]]),0)</f>
        <v>0</v>
      </c>
      <c r="T489" s="28" t="str">
        <f t="shared" si="53"/>
        <v>Sxxx</v>
      </c>
      <c r="U489" s="28" t="str">
        <f t="shared" si="54"/>
        <v>2526</v>
      </c>
      <c r="V489" s="28" t="str">
        <f t="shared" si="55"/>
        <v/>
      </c>
      <c r="W489" s="34"/>
      <c r="X489" s="35"/>
      <c r="Y489" s="52"/>
      <c r="Z489" s="31"/>
      <c r="AA489" s="31"/>
      <c r="AB489" s="31"/>
      <c r="AC4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89" s="173"/>
      <c r="AE489" s="174"/>
      <c r="AF489" s="174"/>
      <c r="AG489" s="174"/>
      <c r="AH489" s="174"/>
      <c r="AI489" s="179" t="str">
        <f>TRIM(CLEAN(大表[[#This Row],[舉例：陳大文]]))&amp;大表[[#This Row],[例：108]]</f>
        <v/>
      </c>
    </row>
    <row r="490" spans="2:35" ht="16.2" x14ac:dyDescent="0.3"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93"/>
      <c r="M490" s="28">
        <v>474</v>
      </c>
      <c r="N490" s="28" t="str">
        <f>IF(大表[[#This Row],[有效 / 無效]]="有效",大表[[#This Row],[序]],"")</f>
        <v/>
      </c>
      <c r="O490" s="28" t="str">
        <f t="shared" si="49"/>
        <v>紀念品</v>
      </c>
      <c r="P490" s="84">
        <f t="shared" ca="1" si="50"/>
        <v>46322</v>
      </c>
      <c r="Q490" s="28">
        <f t="shared" si="51"/>
        <v>0</v>
      </c>
      <c r="R490" s="28">
        <f t="shared" si="52"/>
        <v>0</v>
      </c>
      <c r="S490" s="28">
        <f>IF(COUNTA(大表[[#This Row],[舉例：陳大文]:[例：108]])=2,COUNTIF(大表[名+時數],大表[[#This Row],[名+時數]]),0)</f>
        <v>0</v>
      </c>
      <c r="T490" s="28" t="str">
        <f t="shared" si="53"/>
        <v>Sxxx</v>
      </c>
      <c r="U490" s="28" t="str">
        <f t="shared" si="54"/>
        <v>2526</v>
      </c>
      <c r="V490" s="28" t="str">
        <f t="shared" si="55"/>
        <v/>
      </c>
      <c r="W490" s="34"/>
      <c r="X490" s="35"/>
      <c r="Y490" s="52"/>
      <c r="Z490" s="31"/>
      <c r="AA490" s="31"/>
      <c r="AB490" s="31"/>
      <c r="AC4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0" s="173"/>
      <c r="AE490" s="174"/>
      <c r="AF490" s="174"/>
      <c r="AG490" s="174"/>
      <c r="AH490" s="174"/>
      <c r="AI490" s="179" t="str">
        <f>TRIM(CLEAN(大表[[#This Row],[舉例：陳大文]]))&amp;大表[[#This Row],[例：108]]</f>
        <v/>
      </c>
    </row>
    <row r="491" spans="2:35" ht="16.2" x14ac:dyDescent="0.3"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93"/>
      <c r="M491" s="28">
        <v>475</v>
      </c>
      <c r="N491" s="28" t="str">
        <f>IF(大表[[#This Row],[有效 / 無效]]="有效",大表[[#This Row],[序]],"")</f>
        <v/>
      </c>
      <c r="O491" s="28" t="str">
        <f t="shared" si="49"/>
        <v>紀念品</v>
      </c>
      <c r="P491" s="84">
        <f t="shared" ca="1" si="50"/>
        <v>46322</v>
      </c>
      <c r="Q491" s="28">
        <f t="shared" si="51"/>
        <v>0</v>
      </c>
      <c r="R491" s="28">
        <f t="shared" si="52"/>
        <v>0</v>
      </c>
      <c r="S491" s="28">
        <f>IF(COUNTA(大表[[#This Row],[舉例：陳大文]:[例：108]])=2,COUNTIF(大表[名+時數],大表[[#This Row],[名+時數]]),0)</f>
        <v>0</v>
      </c>
      <c r="T491" s="28" t="str">
        <f t="shared" si="53"/>
        <v>Sxxx</v>
      </c>
      <c r="U491" s="28" t="str">
        <f t="shared" si="54"/>
        <v>2526</v>
      </c>
      <c r="V491" s="28" t="str">
        <f t="shared" si="55"/>
        <v/>
      </c>
      <c r="W491" s="34"/>
      <c r="X491" s="35"/>
      <c r="Y491" s="52"/>
      <c r="Z491" s="31"/>
      <c r="AA491" s="31"/>
      <c r="AB491" s="31"/>
      <c r="AC4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1" s="173"/>
      <c r="AE491" s="174"/>
      <c r="AF491" s="174"/>
      <c r="AG491" s="174"/>
      <c r="AH491" s="174"/>
      <c r="AI491" s="179" t="str">
        <f>TRIM(CLEAN(大表[[#This Row],[舉例：陳大文]]))&amp;大表[[#This Row],[例：108]]</f>
        <v/>
      </c>
    </row>
    <row r="492" spans="2:35" ht="16.2" x14ac:dyDescent="0.3"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93"/>
      <c r="M492" s="28">
        <v>476</v>
      </c>
      <c r="N492" s="28" t="str">
        <f>IF(大表[[#This Row],[有效 / 無效]]="有效",大表[[#This Row],[序]],"")</f>
        <v/>
      </c>
      <c r="O492" s="28" t="str">
        <f t="shared" si="49"/>
        <v>紀念品</v>
      </c>
      <c r="P492" s="84">
        <f t="shared" ca="1" si="50"/>
        <v>46322</v>
      </c>
      <c r="Q492" s="28">
        <f t="shared" si="51"/>
        <v>0</v>
      </c>
      <c r="R492" s="28">
        <f t="shared" si="52"/>
        <v>0</v>
      </c>
      <c r="S492" s="28">
        <f>IF(COUNTA(大表[[#This Row],[舉例：陳大文]:[例：108]])=2,COUNTIF(大表[名+時數],大表[[#This Row],[名+時數]]),0)</f>
        <v>0</v>
      </c>
      <c r="T492" s="28" t="str">
        <f t="shared" si="53"/>
        <v>Sxxx</v>
      </c>
      <c r="U492" s="28" t="str">
        <f t="shared" si="54"/>
        <v>2526</v>
      </c>
      <c r="V492" s="28" t="str">
        <f t="shared" si="55"/>
        <v/>
      </c>
      <c r="W492" s="34"/>
      <c r="X492" s="35"/>
      <c r="Y492" s="52"/>
      <c r="Z492" s="31"/>
      <c r="AA492" s="31"/>
      <c r="AB492" s="31"/>
      <c r="AC4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2" s="173"/>
      <c r="AE492" s="174"/>
      <c r="AF492" s="174"/>
      <c r="AG492" s="174"/>
      <c r="AH492" s="174"/>
      <c r="AI492" s="179" t="str">
        <f>TRIM(CLEAN(大表[[#This Row],[舉例：陳大文]]))&amp;大表[[#This Row],[例：108]]</f>
        <v/>
      </c>
    </row>
    <row r="493" spans="2:35" ht="16.2" x14ac:dyDescent="0.3"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93"/>
      <c r="M493" s="28">
        <v>477</v>
      </c>
      <c r="N493" s="28" t="str">
        <f>IF(大表[[#This Row],[有效 / 無效]]="有效",大表[[#This Row],[序]],"")</f>
        <v/>
      </c>
      <c r="O493" s="28" t="str">
        <f t="shared" si="49"/>
        <v>紀念品</v>
      </c>
      <c r="P493" s="84">
        <f t="shared" ca="1" si="50"/>
        <v>46322</v>
      </c>
      <c r="Q493" s="28">
        <f t="shared" si="51"/>
        <v>0</v>
      </c>
      <c r="R493" s="28">
        <f t="shared" si="52"/>
        <v>0</v>
      </c>
      <c r="S493" s="28">
        <f>IF(COUNTA(大表[[#This Row],[舉例：陳大文]:[例：108]])=2,COUNTIF(大表[名+時數],大表[[#This Row],[名+時數]]),0)</f>
        <v>0</v>
      </c>
      <c r="T493" s="28" t="str">
        <f t="shared" si="53"/>
        <v>Sxxx</v>
      </c>
      <c r="U493" s="28" t="str">
        <f t="shared" si="54"/>
        <v>2526</v>
      </c>
      <c r="V493" s="28" t="str">
        <f t="shared" si="55"/>
        <v/>
      </c>
      <c r="W493" s="34"/>
      <c r="X493" s="35"/>
      <c r="Y493" s="52"/>
      <c r="Z493" s="31"/>
      <c r="AA493" s="31"/>
      <c r="AB493" s="31"/>
      <c r="AC4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3" s="173"/>
      <c r="AE493" s="174"/>
      <c r="AF493" s="174"/>
      <c r="AG493" s="174"/>
      <c r="AH493" s="174"/>
      <c r="AI493" s="179" t="str">
        <f>TRIM(CLEAN(大表[[#This Row],[舉例：陳大文]]))&amp;大表[[#This Row],[例：108]]</f>
        <v/>
      </c>
    </row>
    <row r="494" spans="2:35" ht="16.2" x14ac:dyDescent="0.3"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93"/>
      <c r="M494" s="28">
        <v>478</v>
      </c>
      <c r="N494" s="28" t="str">
        <f>IF(大表[[#This Row],[有效 / 無效]]="有效",大表[[#This Row],[序]],"")</f>
        <v/>
      </c>
      <c r="O494" s="28" t="str">
        <f t="shared" si="49"/>
        <v>紀念品</v>
      </c>
      <c r="P494" s="84">
        <f t="shared" ca="1" si="50"/>
        <v>46322</v>
      </c>
      <c r="Q494" s="28">
        <f t="shared" si="51"/>
        <v>0</v>
      </c>
      <c r="R494" s="28">
        <f t="shared" si="52"/>
        <v>0</v>
      </c>
      <c r="S494" s="28">
        <f>IF(COUNTA(大表[[#This Row],[舉例：陳大文]:[例：108]])=2,COUNTIF(大表[名+時數],大表[[#This Row],[名+時數]]),0)</f>
        <v>0</v>
      </c>
      <c r="T494" s="28" t="str">
        <f t="shared" si="53"/>
        <v>Sxxx</v>
      </c>
      <c r="U494" s="28" t="str">
        <f t="shared" si="54"/>
        <v>2526</v>
      </c>
      <c r="V494" s="28" t="str">
        <f t="shared" si="55"/>
        <v/>
      </c>
      <c r="W494" s="34"/>
      <c r="X494" s="35"/>
      <c r="Y494" s="52"/>
      <c r="Z494" s="31"/>
      <c r="AA494" s="31"/>
      <c r="AB494" s="31"/>
      <c r="AC4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4" s="173"/>
      <c r="AE494" s="174"/>
      <c r="AF494" s="174"/>
      <c r="AG494" s="174"/>
      <c r="AH494" s="174"/>
      <c r="AI494" s="179" t="str">
        <f>TRIM(CLEAN(大表[[#This Row],[舉例：陳大文]]))&amp;大表[[#This Row],[例：108]]</f>
        <v/>
      </c>
    </row>
    <row r="495" spans="2:35" ht="16.2" x14ac:dyDescent="0.3"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93"/>
      <c r="M495" s="28">
        <v>479</v>
      </c>
      <c r="N495" s="28" t="str">
        <f>IF(大表[[#This Row],[有效 / 無效]]="有效",大表[[#This Row],[序]],"")</f>
        <v/>
      </c>
      <c r="O495" s="28" t="str">
        <f t="shared" si="49"/>
        <v>紀念品</v>
      </c>
      <c r="P495" s="84">
        <f t="shared" ca="1" si="50"/>
        <v>46322</v>
      </c>
      <c r="Q495" s="28">
        <f t="shared" si="51"/>
        <v>0</v>
      </c>
      <c r="R495" s="28">
        <f t="shared" si="52"/>
        <v>0</v>
      </c>
      <c r="S495" s="28">
        <f>IF(COUNTA(大表[[#This Row],[舉例：陳大文]:[例：108]])=2,COUNTIF(大表[名+時數],大表[[#This Row],[名+時數]]),0)</f>
        <v>0</v>
      </c>
      <c r="T495" s="28" t="str">
        <f t="shared" si="53"/>
        <v>Sxxx</v>
      </c>
      <c r="U495" s="28" t="str">
        <f t="shared" si="54"/>
        <v>2526</v>
      </c>
      <c r="V495" s="28" t="str">
        <f t="shared" si="55"/>
        <v/>
      </c>
      <c r="W495" s="34"/>
      <c r="X495" s="35"/>
      <c r="Y495" s="52"/>
      <c r="Z495" s="31"/>
      <c r="AA495" s="31"/>
      <c r="AB495" s="31"/>
      <c r="AC4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5" s="173"/>
      <c r="AE495" s="174"/>
      <c r="AF495" s="174"/>
      <c r="AG495" s="174"/>
      <c r="AH495" s="174"/>
      <c r="AI495" s="179" t="str">
        <f>TRIM(CLEAN(大表[[#This Row],[舉例：陳大文]]))&amp;大表[[#This Row],[例：108]]</f>
        <v/>
      </c>
    </row>
    <row r="496" spans="2:35" ht="16.2" x14ac:dyDescent="0.3"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93"/>
      <c r="M496" s="28">
        <v>480</v>
      </c>
      <c r="N496" s="28" t="str">
        <f>IF(大表[[#This Row],[有效 / 無效]]="有效",大表[[#This Row],[序]],"")</f>
        <v/>
      </c>
      <c r="O496" s="28" t="str">
        <f t="shared" si="49"/>
        <v>紀念品</v>
      </c>
      <c r="P496" s="84">
        <f t="shared" ca="1" si="50"/>
        <v>46322</v>
      </c>
      <c r="Q496" s="28">
        <f t="shared" si="51"/>
        <v>0</v>
      </c>
      <c r="R496" s="28">
        <f t="shared" si="52"/>
        <v>0</v>
      </c>
      <c r="S496" s="28">
        <f>IF(COUNTA(大表[[#This Row],[舉例：陳大文]:[例：108]])=2,COUNTIF(大表[名+時數],大表[[#This Row],[名+時數]]),0)</f>
        <v>0</v>
      </c>
      <c r="T496" s="28" t="str">
        <f t="shared" si="53"/>
        <v>Sxxx</v>
      </c>
      <c r="U496" s="28" t="str">
        <f t="shared" si="54"/>
        <v>2526</v>
      </c>
      <c r="V496" s="28" t="str">
        <f t="shared" si="55"/>
        <v/>
      </c>
      <c r="W496" s="34"/>
      <c r="X496" s="35"/>
      <c r="Y496" s="52"/>
      <c r="Z496" s="31"/>
      <c r="AA496" s="31"/>
      <c r="AB496" s="31"/>
      <c r="AC4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6" s="173"/>
      <c r="AE496" s="174"/>
      <c r="AF496" s="174"/>
      <c r="AG496" s="174"/>
      <c r="AH496" s="174"/>
      <c r="AI496" s="179" t="str">
        <f>TRIM(CLEAN(大表[[#This Row],[舉例：陳大文]]))&amp;大表[[#This Row],[例：108]]</f>
        <v/>
      </c>
    </row>
    <row r="497" spans="2:35" ht="16.2" x14ac:dyDescent="0.3"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93"/>
      <c r="M497" s="28">
        <v>481</v>
      </c>
      <c r="N497" s="28" t="str">
        <f>IF(大表[[#This Row],[有效 / 無效]]="有效",大表[[#This Row],[序]],"")</f>
        <v/>
      </c>
      <c r="O497" s="28" t="str">
        <f t="shared" si="49"/>
        <v>紀念品</v>
      </c>
      <c r="P497" s="84">
        <f t="shared" ca="1" si="50"/>
        <v>46322</v>
      </c>
      <c r="Q497" s="28">
        <f t="shared" si="51"/>
        <v>0</v>
      </c>
      <c r="R497" s="28">
        <f t="shared" si="52"/>
        <v>0</v>
      </c>
      <c r="S497" s="28">
        <f>IF(COUNTA(大表[[#This Row],[舉例：陳大文]:[例：108]])=2,COUNTIF(大表[名+時數],大表[[#This Row],[名+時數]]),0)</f>
        <v>0</v>
      </c>
      <c r="T497" s="28" t="str">
        <f t="shared" si="53"/>
        <v>Sxxx</v>
      </c>
      <c r="U497" s="28" t="str">
        <f t="shared" si="54"/>
        <v>2526</v>
      </c>
      <c r="V497" s="28" t="str">
        <f t="shared" si="55"/>
        <v/>
      </c>
      <c r="W497" s="34"/>
      <c r="X497" s="35"/>
      <c r="Y497" s="52"/>
      <c r="Z497" s="31"/>
      <c r="AA497" s="31"/>
      <c r="AB497" s="31"/>
      <c r="AC4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7" s="173"/>
      <c r="AE497" s="174"/>
      <c r="AF497" s="174"/>
      <c r="AG497" s="174"/>
      <c r="AH497" s="174"/>
      <c r="AI497" s="179" t="str">
        <f>TRIM(CLEAN(大表[[#This Row],[舉例：陳大文]]))&amp;大表[[#This Row],[例：108]]</f>
        <v/>
      </c>
    </row>
    <row r="498" spans="2:35" ht="16.2" x14ac:dyDescent="0.3"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93"/>
      <c r="M498" s="28">
        <v>482</v>
      </c>
      <c r="N498" s="28" t="str">
        <f>IF(大表[[#This Row],[有效 / 無效]]="有效",大表[[#This Row],[序]],"")</f>
        <v/>
      </c>
      <c r="O498" s="28" t="str">
        <f t="shared" si="49"/>
        <v>紀念品</v>
      </c>
      <c r="P498" s="84">
        <f t="shared" ca="1" si="50"/>
        <v>46322</v>
      </c>
      <c r="Q498" s="28">
        <f t="shared" si="51"/>
        <v>0</v>
      </c>
      <c r="R498" s="28">
        <f t="shared" si="52"/>
        <v>0</v>
      </c>
      <c r="S498" s="28">
        <f>IF(COUNTA(大表[[#This Row],[舉例：陳大文]:[例：108]])=2,COUNTIF(大表[名+時數],大表[[#This Row],[名+時數]]),0)</f>
        <v>0</v>
      </c>
      <c r="T498" s="28" t="str">
        <f t="shared" si="53"/>
        <v>Sxxx</v>
      </c>
      <c r="U498" s="28" t="str">
        <f t="shared" si="54"/>
        <v>2526</v>
      </c>
      <c r="V498" s="28" t="str">
        <f t="shared" si="55"/>
        <v/>
      </c>
      <c r="W498" s="34"/>
      <c r="X498" s="35"/>
      <c r="Y498" s="52"/>
      <c r="Z498" s="31"/>
      <c r="AA498" s="31"/>
      <c r="AB498" s="31"/>
      <c r="AC4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8" s="173"/>
      <c r="AE498" s="174"/>
      <c r="AF498" s="174"/>
      <c r="AG498" s="174"/>
      <c r="AH498" s="174"/>
      <c r="AI498" s="179" t="str">
        <f>TRIM(CLEAN(大表[[#This Row],[舉例：陳大文]]))&amp;大表[[#This Row],[例：108]]</f>
        <v/>
      </c>
    </row>
    <row r="499" spans="2:35" ht="16.2" x14ac:dyDescent="0.3"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93"/>
      <c r="M499" s="28">
        <v>483</v>
      </c>
      <c r="N499" s="28" t="str">
        <f>IF(大表[[#This Row],[有效 / 無效]]="有效",大表[[#This Row],[序]],"")</f>
        <v/>
      </c>
      <c r="O499" s="28" t="str">
        <f t="shared" si="49"/>
        <v>紀念品</v>
      </c>
      <c r="P499" s="84">
        <f t="shared" ca="1" si="50"/>
        <v>46322</v>
      </c>
      <c r="Q499" s="28">
        <f t="shared" si="51"/>
        <v>0</v>
      </c>
      <c r="R499" s="28">
        <f t="shared" si="52"/>
        <v>0</v>
      </c>
      <c r="S499" s="28">
        <f>IF(COUNTA(大表[[#This Row],[舉例：陳大文]:[例：108]])=2,COUNTIF(大表[名+時數],大表[[#This Row],[名+時數]]),0)</f>
        <v>0</v>
      </c>
      <c r="T499" s="28" t="str">
        <f t="shared" si="53"/>
        <v>Sxxx</v>
      </c>
      <c r="U499" s="28" t="str">
        <f t="shared" si="54"/>
        <v>2526</v>
      </c>
      <c r="V499" s="28" t="str">
        <f t="shared" si="55"/>
        <v/>
      </c>
      <c r="W499" s="34"/>
      <c r="X499" s="35"/>
      <c r="Y499" s="52"/>
      <c r="Z499" s="31"/>
      <c r="AA499" s="31"/>
      <c r="AB499" s="31"/>
      <c r="AC4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499" s="173"/>
      <c r="AE499" s="174"/>
      <c r="AF499" s="174"/>
      <c r="AG499" s="174"/>
      <c r="AH499" s="174"/>
      <c r="AI499" s="179" t="str">
        <f>TRIM(CLEAN(大表[[#This Row],[舉例：陳大文]]))&amp;大表[[#This Row],[例：108]]</f>
        <v/>
      </c>
    </row>
    <row r="500" spans="2:35" ht="16.2" x14ac:dyDescent="0.3"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93"/>
      <c r="M500" s="28">
        <v>484</v>
      </c>
      <c r="N500" s="28" t="str">
        <f>IF(大表[[#This Row],[有效 / 無效]]="有效",大表[[#This Row],[序]],"")</f>
        <v/>
      </c>
      <c r="O500" s="28" t="str">
        <f t="shared" si="49"/>
        <v>紀念品</v>
      </c>
      <c r="P500" s="84">
        <f t="shared" ca="1" si="50"/>
        <v>46322</v>
      </c>
      <c r="Q500" s="28">
        <f t="shared" si="51"/>
        <v>0</v>
      </c>
      <c r="R500" s="28">
        <f t="shared" si="52"/>
        <v>0</v>
      </c>
      <c r="S500" s="28">
        <f>IF(COUNTA(大表[[#This Row],[舉例：陳大文]:[例：108]])=2,COUNTIF(大表[名+時數],大表[[#This Row],[名+時數]]),0)</f>
        <v>0</v>
      </c>
      <c r="T500" s="28" t="str">
        <f t="shared" si="53"/>
        <v>Sxxx</v>
      </c>
      <c r="U500" s="28" t="str">
        <f t="shared" si="54"/>
        <v>2526</v>
      </c>
      <c r="V500" s="28" t="str">
        <f t="shared" si="55"/>
        <v/>
      </c>
      <c r="W500" s="34"/>
      <c r="X500" s="35"/>
      <c r="Y500" s="52"/>
      <c r="Z500" s="31"/>
      <c r="AA500" s="31"/>
      <c r="AB500" s="31"/>
      <c r="AC5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0" s="173"/>
      <c r="AE500" s="174"/>
      <c r="AF500" s="174"/>
      <c r="AG500" s="174"/>
      <c r="AH500" s="174"/>
      <c r="AI500" s="179" t="str">
        <f>TRIM(CLEAN(大表[[#This Row],[舉例：陳大文]]))&amp;大表[[#This Row],[例：108]]</f>
        <v/>
      </c>
    </row>
    <row r="501" spans="2:35" ht="16.2" x14ac:dyDescent="0.3"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93"/>
      <c r="M501" s="28">
        <v>485</v>
      </c>
      <c r="N501" s="28" t="str">
        <f>IF(大表[[#This Row],[有效 / 無效]]="有效",大表[[#This Row],[序]],"")</f>
        <v/>
      </c>
      <c r="O501" s="28" t="str">
        <f t="shared" si="49"/>
        <v>紀念品</v>
      </c>
      <c r="P501" s="84">
        <f t="shared" ca="1" si="50"/>
        <v>46322</v>
      </c>
      <c r="Q501" s="28">
        <f t="shared" si="51"/>
        <v>0</v>
      </c>
      <c r="R501" s="28">
        <f t="shared" si="52"/>
        <v>0</v>
      </c>
      <c r="S501" s="28">
        <f>IF(COUNTA(大表[[#This Row],[舉例：陳大文]:[例：108]])=2,COUNTIF(大表[名+時數],大表[[#This Row],[名+時數]]),0)</f>
        <v>0</v>
      </c>
      <c r="T501" s="28" t="str">
        <f t="shared" si="53"/>
        <v>Sxxx</v>
      </c>
      <c r="U501" s="28" t="str">
        <f t="shared" si="54"/>
        <v>2526</v>
      </c>
      <c r="V501" s="28" t="str">
        <f t="shared" si="55"/>
        <v/>
      </c>
      <c r="W501" s="34"/>
      <c r="X501" s="35"/>
      <c r="Y501" s="52"/>
      <c r="Z501" s="31"/>
      <c r="AA501" s="31"/>
      <c r="AB501" s="31"/>
      <c r="AC5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1" s="173"/>
      <c r="AE501" s="174"/>
      <c r="AF501" s="174"/>
      <c r="AG501" s="174"/>
      <c r="AH501" s="174"/>
      <c r="AI501" s="179" t="str">
        <f>TRIM(CLEAN(大表[[#This Row],[舉例：陳大文]]))&amp;大表[[#This Row],[例：108]]</f>
        <v/>
      </c>
    </row>
    <row r="502" spans="2:35" ht="16.2" x14ac:dyDescent="0.3"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93"/>
      <c r="M502" s="28">
        <v>486</v>
      </c>
      <c r="N502" s="28" t="str">
        <f>IF(大表[[#This Row],[有效 / 無效]]="有效",大表[[#This Row],[序]],"")</f>
        <v/>
      </c>
      <c r="O502" s="28" t="str">
        <f t="shared" si="49"/>
        <v>紀念品</v>
      </c>
      <c r="P502" s="84">
        <f t="shared" ca="1" si="50"/>
        <v>46322</v>
      </c>
      <c r="Q502" s="28">
        <f t="shared" si="51"/>
        <v>0</v>
      </c>
      <c r="R502" s="28">
        <f t="shared" si="52"/>
        <v>0</v>
      </c>
      <c r="S502" s="28">
        <f>IF(COUNTA(大表[[#This Row],[舉例：陳大文]:[例：108]])=2,COUNTIF(大表[名+時數],大表[[#This Row],[名+時數]]),0)</f>
        <v>0</v>
      </c>
      <c r="T502" s="28" t="str">
        <f t="shared" si="53"/>
        <v>Sxxx</v>
      </c>
      <c r="U502" s="28" t="str">
        <f t="shared" si="54"/>
        <v>2526</v>
      </c>
      <c r="V502" s="28" t="str">
        <f t="shared" si="55"/>
        <v/>
      </c>
      <c r="W502" s="34"/>
      <c r="X502" s="35"/>
      <c r="Y502" s="52"/>
      <c r="Z502" s="31"/>
      <c r="AA502" s="31"/>
      <c r="AB502" s="31"/>
      <c r="AC5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2" s="173"/>
      <c r="AE502" s="174"/>
      <c r="AF502" s="174"/>
      <c r="AG502" s="174"/>
      <c r="AH502" s="174"/>
      <c r="AI502" s="179" t="str">
        <f>TRIM(CLEAN(大表[[#This Row],[舉例：陳大文]]))&amp;大表[[#This Row],[例：108]]</f>
        <v/>
      </c>
    </row>
    <row r="503" spans="2:35" ht="16.2" x14ac:dyDescent="0.3"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93"/>
      <c r="M503" s="28">
        <v>487</v>
      </c>
      <c r="N503" s="28" t="str">
        <f>IF(大表[[#This Row],[有效 / 無效]]="有效",大表[[#This Row],[序]],"")</f>
        <v/>
      </c>
      <c r="O503" s="28" t="str">
        <f t="shared" si="49"/>
        <v>紀念品</v>
      </c>
      <c r="P503" s="84">
        <f t="shared" ca="1" si="50"/>
        <v>46322</v>
      </c>
      <c r="Q503" s="28">
        <f t="shared" si="51"/>
        <v>0</v>
      </c>
      <c r="R503" s="28">
        <f t="shared" si="52"/>
        <v>0</v>
      </c>
      <c r="S503" s="28">
        <f>IF(COUNTA(大表[[#This Row],[舉例：陳大文]:[例：108]])=2,COUNTIF(大表[名+時數],大表[[#This Row],[名+時數]]),0)</f>
        <v>0</v>
      </c>
      <c r="T503" s="28" t="str">
        <f t="shared" si="53"/>
        <v>Sxxx</v>
      </c>
      <c r="U503" s="28" t="str">
        <f t="shared" si="54"/>
        <v>2526</v>
      </c>
      <c r="V503" s="28" t="str">
        <f t="shared" si="55"/>
        <v/>
      </c>
      <c r="W503" s="34"/>
      <c r="X503" s="35"/>
      <c r="Y503" s="52"/>
      <c r="Z503" s="31"/>
      <c r="AA503" s="31"/>
      <c r="AB503" s="31"/>
      <c r="AC5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3" s="173"/>
      <c r="AE503" s="174"/>
      <c r="AF503" s="174"/>
      <c r="AG503" s="174"/>
      <c r="AH503" s="174"/>
      <c r="AI503" s="179" t="str">
        <f>TRIM(CLEAN(大表[[#This Row],[舉例：陳大文]]))&amp;大表[[#This Row],[例：108]]</f>
        <v/>
      </c>
    </row>
    <row r="504" spans="2:35" ht="16.2" x14ac:dyDescent="0.3"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93"/>
      <c r="M504" s="28">
        <v>488</v>
      </c>
      <c r="N504" s="28" t="str">
        <f>IF(大表[[#This Row],[有效 / 無效]]="有效",大表[[#This Row],[序]],"")</f>
        <v/>
      </c>
      <c r="O504" s="28" t="str">
        <f t="shared" si="49"/>
        <v>紀念品</v>
      </c>
      <c r="P504" s="84">
        <f t="shared" ca="1" si="50"/>
        <v>46322</v>
      </c>
      <c r="Q504" s="28">
        <f t="shared" si="51"/>
        <v>0</v>
      </c>
      <c r="R504" s="28">
        <f t="shared" si="52"/>
        <v>0</v>
      </c>
      <c r="S504" s="28">
        <f>IF(COUNTA(大表[[#This Row],[舉例：陳大文]:[例：108]])=2,COUNTIF(大表[名+時數],大表[[#This Row],[名+時數]]),0)</f>
        <v>0</v>
      </c>
      <c r="T504" s="28" t="str">
        <f t="shared" si="53"/>
        <v>Sxxx</v>
      </c>
      <c r="U504" s="28" t="str">
        <f t="shared" si="54"/>
        <v>2526</v>
      </c>
      <c r="V504" s="28" t="str">
        <f t="shared" si="55"/>
        <v/>
      </c>
      <c r="W504" s="34"/>
      <c r="X504" s="35"/>
      <c r="Y504" s="52"/>
      <c r="Z504" s="31"/>
      <c r="AA504" s="31"/>
      <c r="AB504" s="31"/>
      <c r="AC5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4" s="173"/>
      <c r="AE504" s="174"/>
      <c r="AF504" s="174"/>
      <c r="AG504" s="174"/>
      <c r="AH504" s="174"/>
      <c r="AI504" s="179" t="str">
        <f>TRIM(CLEAN(大表[[#This Row],[舉例：陳大文]]))&amp;大表[[#This Row],[例：108]]</f>
        <v/>
      </c>
    </row>
    <row r="505" spans="2:35" ht="16.2" x14ac:dyDescent="0.3"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93"/>
      <c r="M505" s="28">
        <v>489</v>
      </c>
      <c r="N505" s="28" t="str">
        <f>IF(大表[[#This Row],[有效 / 無效]]="有效",大表[[#This Row],[序]],"")</f>
        <v/>
      </c>
      <c r="O505" s="28" t="str">
        <f t="shared" si="49"/>
        <v>紀念品</v>
      </c>
      <c r="P505" s="84">
        <f t="shared" ca="1" si="50"/>
        <v>46322</v>
      </c>
      <c r="Q505" s="28">
        <f t="shared" si="51"/>
        <v>0</v>
      </c>
      <c r="R505" s="28">
        <f t="shared" si="52"/>
        <v>0</v>
      </c>
      <c r="S505" s="28">
        <f>IF(COUNTA(大表[[#This Row],[舉例：陳大文]:[例：108]])=2,COUNTIF(大表[名+時數],大表[[#This Row],[名+時數]]),0)</f>
        <v>0</v>
      </c>
      <c r="T505" s="28" t="str">
        <f t="shared" si="53"/>
        <v>Sxxx</v>
      </c>
      <c r="U505" s="28" t="str">
        <f t="shared" si="54"/>
        <v>2526</v>
      </c>
      <c r="V505" s="28" t="str">
        <f t="shared" si="55"/>
        <v/>
      </c>
      <c r="W505" s="34"/>
      <c r="X505" s="35"/>
      <c r="Y505" s="52"/>
      <c r="Z505" s="31"/>
      <c r="AA505" s="31"/>
      <c r="AB505" s="31"/>
      <c r="AC5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5" s="173"/>
      <c r="AE505" s="174"/>
      <c r="AF505" s="174"/>
      <c r="AG505" s="174"/>
      <c r="AH505" s="174"/>
      <c r="AI505" s="179" t="str">
        <f>TRIM(CLEAN(大表[[#This Row],[舉例：陳大文]]))&amp;大表[[#This Row],[例：108]]</f>
        <v/>
      </c>
    </row>
    <row r="506" spans="2:35" ht="16.2" x14ac:dyDescent="0.3"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93"/>
      <c r="M506" s="28">
        <v>490</v>
      </c>
      <c r="N506" s="28" t="str">
        <f>IF(大表[[#This Row],[有效 / 無效]]="有效",大表[[#This Row],[序]],"")</f>
        <v/>
      </c>
      <c r="O506" s="28" t="str">
        <f t="shared" si="49"/>
        <v>紀念品</v>
      </c>
      <c r="P506" s="84">
        <f t="shared" ca="1" si="50"/>
        <v>46322</v>
      </c>
      <c r="Q506" s="28">
        <f t="shared" si="51"/>
        <v>0</v>
      </c>
      <c r="R506" s="28">
        <f t="shared" si="52"/>
        <v>0</v>
      </c>
      <c r="S506" s="28">
        <f>IF(COUNTA(大表[[#This Row],[舉例：陳大文]:[例：108]])=2,COUNTIF(大表[名+時數],大表[[#This Row],[名+時數]]),0)</f>
        <v>0</v>
      </c>
      <c r="T506" s="28" t="str">
        <f t="shared" si="53"/>
        <v>Sxxx</v>
      </c>
      <c r="U506" s="28" t="str">
        <f t="shared" si="54"/>
        <v>2526</v>
      </c>
      <c r="V506" s="28" t="str">
        <f t="shared" si="55"/>
        <v/>
      </c>
      <c r="W506" s="34"/>
      <c r="X506" s="35"/>
      <c r="Y506" s="52"/>
      <c r="Z506" s="31"/>
      <c r="AA506" s="31"/>
      <c r="AB506" s="31"/>
      <c r="AC5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6" s="173"/>
      <c r="AE506" s="174"/>
      <c r="AF506" s="174"/>
      <c r="AG506" s="174"/>
      <c r="AH506" s="174"/>
      <c r="AI506" s="179" t="str">
        <f>TRIM(CLEAN(大表[[#This Row],[舉例：陳大文]]))&amp;大表[[#This Row],[例：108]]</f>
        <v/>
      </c>
    </row>
    <row r="507" spans="2:35" ht="16.2" x14ac:dyDescent="0.3"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93"/>
      <c r="M507" s="28">
        <v>491</v>
      </c>
      <c r="N507" s="28" t="str">
        <f>IF(大表[[#This Row],[有效 / 無效]]="有效",大表[[#This Row],[序]],"")</f>
        <v/>
      </c>
      <c r="O507" s="28" t="str">
        <f t="shared" si="49"/>
        <v>紀念品</v>
      </c>
      <c r="P507" s="84">
        <f t="shared" ca="1" si="50"/>
        <v>46322</v>
      </c>
      <c r="Q507" s="28">
        <f t="shared" si="51"/>
        <v>0</v>
      </c>
      <c r="R507" s="28">
        <f t="shared" si="52"/>
        <v>0</v>
      </c>
      <c r="S507" s="28">
        <f>IF(COUNTA(大表[[#This Row],[舉例：陳大文]:[例：108]])=2,COUNTIF(大表[名+時數],大表[[#This Row],[名+時數]]),0)</f>
        <v>0</v>
      </c>
      <c r="T507" s="28" t="str">
        <f t="shared" si="53"/>
        <v>Sxxx</v>
      </c>
      <c r="U507" s="28" t="str">
        <f t="shared" si="54"/>
        <v>2526</v>
      </c>
      <c r="V507" s="28" t="str">
        <f t="shared" si="55"/>
        <v/>
      </c>
      <c r="W507" s="34"/>
      <c r="X507" s="35"/>
      <c r="Y507" s="52"/>
      <c r="Z507" s="31"/>
      <c r="AA507" s="31"/>
      <c r="AB507" s="31"/>
      <c r="AC5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7" s="173"/>
      <c r="AE507" s="174"/>
      <c r="AF507" s="174"/>
      <c r="AG507" s="174"/>
      <c r="AH507" s="174"/>
      <c r="AI507" s="179" t="str">
        <f>TRIM(CLEAN(大表[[#This Row],[舉例：陳大文]]))&amp;大表[[#This Row],[例：108]]</f>
        <v/>
      </c>
    </row>
    <row r="508" spans="2:35" ht="16.2" x14ac:dyDescent="0.3"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93"/>
      <c r="M508" s="28">
        <v>492</v>
      </c>
      <c r="N508" s="28" t="str">
        <f>IF(大表[[#This Row],[有效 / 無效]]="有效",大表[[#This Row],[序]],"")</f>
        <v/>
      </c>
      <c r="O508" s="28" t="str">
        <f t="shared" si="49"/>
        <v>紀念品</v>
      </c>
      <c r="P508" s="84">
        <f t="shared" ca="1" si="50"/>
        <v>46322</v>
      </c>
      <c r="Q508" s="28">
        <f t="shared" si="51"/>
        <v>0</v>
      </c>
      <c r="R508" s="28">
        <f t="shared" si="52"/>
        <v>0</v>
      </c>
      <c r="S508" s="28">
        <f>IF(COUNTA(大表[[#This Row],[舉例：陳大文]:[例：108]])=2,COUNTIF(大表[名+時數],大表[[#This Row],[名+時數]]),0)</f>
        <v>0</v>
      </c>
      <c r="T508" s="28" t="str">
        <f t="shared" si="53"/>
        <v>Sxxx</v>
      </c>
      <c r="U508" s="28" t="str">
        <f t="shared" si="54"/>
        <v>2526</v>
      </c>
      <c r="V508" s="28" t="str">
        <f t="shared" si="55"/>
        <v/>
      </c>
      <c r="W508" s="34"/>
      <c r="X508" s="35"/>
      <c r="Y508" s="52"/>
      <c r="Z508" s="31"/>
      <c r="AA508" s="31"/>
      <c r="AB508" s="31"/>
      <c r="AC5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8" s="173"/>
      <c r="AE508" s="174"/>
      <c r="AF508" s="174"/>
      <c r="AG508" s="174"/>
      <c r="AH508" s="174"/>
      <c r="AI508" s="179" t="str">
        <f>TRIM(CLEAN(大表[[#This Row],[舉例：陳大文]]))&amp;大表[[#This Row],[例：108]]</f>
        <v/>
      </c>
    </row>
    <row r="509" spans="2:35" ht="16.2" x14ac:dyDescent="0.3"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93"/>
      <c r="M509" s="28">
        <v>493</v>
      </c>
      <c r="N509" s="28" t="str">
        <f>IF(大表[[#This Row],[有效 / 無效]]="有效",大表[[#This Row],[序]],"")</f>
        <v/>
      </c>
      <c r="O509" s="28" t="str">
        <f t="shared" si="49"/>
        <v>紀念品</v>
      </c>
      <c r="P509" s="84">
        <f t="shared" ca="1" si="50"/>
        <v>46322</v>
      </c>
      <c r="Q509" s="28">
        <f t="shared" si="51"/>
        <v>0</v>
      </c>
      <c r="R509" s="28">
        <f t="shared" si="52"/>
        <v>0</v>
      </c>
      <c r="S509" s="28">
        <f>IF(COUNTA(大表[[#This Row],[舉例：陳大文]:[例：108]])=2,COUNTIF(大表[名+時數],大表[[#This Row],[名+時數]]),0)</f>
        <v>0</v>
      </c>
      <c r="T509" s="28" t="str">
        <f t="shared" si="53"/>
        <v>Sxxx</v>
      </c>
      <c r="U509" s="28" t="str">
        <f t="shared" si="54"/>
        <v>2526</v>
      </c>
      <c r="V509" s="28" t="str">
        <f t="shared" si="55"/>
        <v/>
      </c>
      <c r="W509" s="34"/>
      <c r="X509" s="35"/>
      <c r="Y509" s="52"/>
      <c r="Z509" s="31"/>
      <c r="AA509" s="31"/>
      <c r="AB509" s="31"/>
      <c r="AC5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09" s="173"/>
      <c r="AE509" s="174"/>
      <c r="AF509" s="174"/>
      <c r="AG509" s="174"/>
      <c r="AH509" s="174"/>
      <c r="AI509" s="179" t="str">
        <f>TRIM(CLEAN(大表[[#This Row],[舉例：陳大文]]))&amp;大表[[#This Row],[例：108]]</f>
        <v/>
      </c>
    </row>
    <row r="510" spans="2:35" ht="16.2" x14ac:dyDescent="0.3"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93"/>
      <c r="M510" s="28">
        <v>494</v>
      </c>
      <c r="N510" s="28" t="str">
        <f>IF(大表[[#This Row],[有效 / 無效]]="有效",大表[[#This Row],[序]],"")</f>
        <v/>
      </c>
      <c r="O510" s="28" t="str">
        <f t="shared" si="49"/>
        <v>紀念品</v>
      </c>
      <c r="P510" s="84">
        <f t="shared" ca="1" si="50"/>
        <v>46322</v>
      </c>
      <c r="Q510" s="28">
        <f t="shared" si="51"/>
        <v>0</v>
      </c>
      <c r="R510" s="28">
        <f t="shared" si="52"/>
        <v>0</v>
      </c>
      <c r="S510" s="28">
        <f>IF(COUNTA(大表[[#This Row],[舉例：陳大文]:[例：108]])=2,COUNTIF(大表[名+時數],大表[[#This Row],[名+時數]]),0)</f>
        <v>0</v>
      </c>
      <c r="T510" s="28" t="str">
        <f t="shared" si="53"/>
        <v>Sxxx</v>
      </c>
      <c r="U510" s="28" t="str">
        <f t="shared" si="54"/>
        <v>2526</v>
      </c>
      <c r="V510" s="28" t="str">
        <f t="shared" si="55"/>
        <v/>
      </c>
      <c r="W510" s="34"/>
      <c r="X510" s="35"/>
      <c r="Y510" s="52"/>
      <c r="Z510" s="31"/>
      <c r="AA510" s="31"/>
      <c r="AB510" s="31"/>
      <c r="AC5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0" s="173"/>
      <c r="AE510" s="174"/>
      <c r="AF510" s="174"/>
      <c r="AG510" s="174"/>
      <c r="AH510" s="174"/>
      <c r="AI510" s="179" t="str">
        <f>TRIM(CLEAN(大表[[#This Row],[舉例：陳大文]]))&amp;大表[[#This Row],[例：108]]</f>
        <v/>
      </c>
    </row>
    <row r="511" spans="2:35" ht="16.2" x14ac:dyDescent="0.3"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93"/>
      <c r="M511" s="28">
        <v>495</v>
      </c>
      <c r="N511" s="28" t="str">
        <f>IF(大表[[#This Row],[有效 / 無效]]="有效",大表[[#This Row],[序]],"")</f>
        <v/>
      </c>
      <c r="O511" s="28" t="str">
        <f t="shared" si="49"/>
        <v>紀念品</v>
      </c>
      <c r="P511" s="84">
        <f t="shared" ca="1" si="50"/>
        <v>46322</v>
      </c>
      <c r="Q511" s="28">
        <f t="shared" si="51"/>
        <v>0</v>
      </c>
      <c r="R511" s="28">
        <f t="shared" si="52"/>
        <v>0</v>
      </c>
      <c r="S511" s="28">
        <f>IF(COUNTA(大表[[#This Row],[舉例：陳大文]:[例：108]])=2,COUNTIF(大表[名+時數],大表[[#This Row],[名+時數]]),0)</f>
        <v>0</v>
      </c>
      <c r="T511" s="28" t="str">
        <f t="shared" si="53"/>
        <v>Sxxx</v>
      </c>
      <c r="U511" s="28" t="str">
        <f t="shared" si="54"/>
        <v>2526</v>
      </c>
      <c r="V511" s="28" t="str">
        <f t="shared" si="55"/>
        <v/>
      </c>
      <c r="W511" s="34"/>
      <c r="X511" s="35"/>
      <c r="Y511" s="52"/>
      <c r="Z511" s="31"/>
      <c r="AA511" s="31"/>
      <c r="AB511" s="31"/>
      <c r="AC5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1" s="173"/>
      <c r="AE511" s="174"/>
      <c r="AF511" s="174"/>
      <c r="AG511" s="174"/>
      <c r="AH511" s="174"/>
      <c r="AI511" s="179" t="str">
        <f>TRIM(CLEAN(大表[[#This Row],[舉例：陳大文]]))&amp;大表[[#This Row],[例：108]]</f>
        <v/>
      </c>
    </row>
    <row r="512" spans="2:35" ht="16.2" x14ac:dyDescent="0.3"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93"/>
      <c r="M512" s="28">
        <v>496</v>
      </c>
      <c r="N512" s="28" t="str">
        <f>IF(大表[[#This Row],[有效 / 無效]]="有效",大表[[#This Row],[序]],"")</f>
        <v/>
      </c>
      <c r="O512" s="28" t="str">
        <f t="shared" si="49"/>
        <v>紀念品</v>
      </c>
      <c r="P512" s="84">
        <f t="shared" ca="1" si="50"/>
        <v>46322</v>
      </c>
      <c r="Q512" s="28">
        <f t="shared" si="51"/>
        <v>0</v>
      </c>
      <c r="R512" s="28">
        <f t="shared" si="52"/>
        <v>0</v>
      </c>
      <c r="S512" s="28">
        <f>IF(COUNTA(大表[[#This Row],[舉例：陳大文]:[例：108]])=2,COUNTIF(大表[名+時數],大表[[#This Row],[名+時數]]),0)</f>
        <v>0</v>
      </c>
      <c r="T512" s="28" t="str">
        <f t="shared" si="53"/>
        <v>Sxxx</v>
      </c>
      <c r="U512" s="28" t="str">
        <f t="shared" si="54"/>
        <v>2526</v>
      </c>
      <c r="V512" s="28" t="str">
        <f t="shared" si="55"/>
        <v/>
      </c>
      <c r="W512" s="34"/>
      <c r="X512" s="35"/>
      <c r="Y512" s="52"/>
      <c r="Z512" s="31"/>
      <c r="AA512" s="31"/>
      <c r="AB512" s="31"/>
      <c r="AC5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2" s="173"/>
      <c r="AE512" s="174"/>
      <c r="AF512" s="174"/>
      <c r="AG512" s="174"/>
      <c r="AH512" s="174"/>
      <c r="AI512" s="179" t="str">
        <f>TRIM(CLEAN(大表[[#This Row],[舉例：陳大文]]))&amp;大表[[#This Row],[例：108]]</f>
        <v/>
      </c>
    </row>
    <row r="513" spans="2:35" ht="16.2" x14ac:dyDescent="0.3"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93"/>
      <c r="M513" s="28">
        <v>497</v>
      </c>
      <c r="N513" s="28" t="str">
        <f>IF(大表[[#This Row],[有效 / 無效]]="有效",大表[[#This Row],[序]],"")</f>
        <v/>
      </c>
      <c r="O513" s="28" t="str">
        <f t="shared" si="49"/>
        <v>紀念品</v>
      </c>
      <c r="P513" s="84">
        <f t="shared" ca="1" si="50"/>
        <v>46322</v>
      </c>
      <c r="Q513" s="28">
        <f t="shared" si="51"/>
        <v>0</v>
      </c>
      <c r="R513" s="28">
        <f t="shared" si="52"/>
        <v>0</v>
      </c>
      <c r="S513" s="28">
        <f>IF(COUNTA(大表[[#This Row],[舉例：陳大文]:[例：108]])=2,COUNTIF(大表[名+時數],大表[[#This Row],[名+時數]]),0)</f>
        <v>0</v>
      </c>
      <c r="T513" s="28" t="str">
        <f t="shared" si="53"/>
        <v>Sxxx</v>
      </c>
      <c r="U513" s="28" t="str">
        <f t="shared" si="54"/>
        <v>2526</v>
      </c>
      <c r="V513" s="28" t="str">
        <f t="shared" si="55"/>
        <v/>
      </c>
      <c r="W513" s="34"/>
      <c r="X513" s="35"/>
      <c r="Y513" s="52"/>
      <c r="Z513" s="31"/>
      <c r="AA513" s="31"/>
      <c r="AB513" s="31"/>
      <c r="AC5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3" s="173"/>
      <c r="AE513" s="174"/>
      <c r="AF513" s="174"/>
      <c r="AG513" s="174"/>
      <c r="AH513" s="174"/>
      <c r="AI513" s="179" t="str">
        <f>TRIM(CLEAN(大表[[#This Row],[舉例：陳大文]]))&amp;大表[[#This Row],[例：108]]</f>
        <v/>
      </c>
    </row>
    <row r="514" spans="2:35" ht="16.2" x14ac:dyDescent="0.3"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93"/>
      <c r="M514" s="28">
        <v>498</v>
      </c>
      <c r="N514" s="28" t="str">
        <f>IF(大表[[#This Row],[有效 / 無效]]="有效",大表[[#This Row],[序]],"")</f>
        <v/>
      </c>
      <c r="O514" s="28" t="str">
        <f t="shared" si="49"/>
        <v>紀念品</v>
      </c>
      <c r="P514" s="84">
        <f t="shared" ca="1" si="50"/>
        <v>46322</v>
      </c>
      <c r="Q514" s="28">
        <f t="shared" si="51"/>
        <v>0</v>
      </c>
      <c r="R514" s="28">
        <f t="shared" si="52"/>
        <v>0</v>
      </c>
      <c r="S514" s="28">
        <f>IF(COUNTA(大表[[#This Row],[舉例：陳大文]:[例：108]])=2,COUNTIF(大表[名+時數],大表[[#This Row],[名+時數]]),0)</f>
        <v>0</v>
      </c>
      <c r="T514" s="28" t="str">
        <f t="shared" si="53"/>
        <v>Sxxx</v>
      </c>
      <c r="U514" s="28" t="str">
        <f t="shared" si="54"/>
        <v>2526</v>
      </c>
      <c r="V514" s="28" t="str">
        <f t="shared" si="55"/>
        <v/>
      </c>
      <c r="W514" s="34"/>
      <c r="X514" s="35"/>
      <c r="Y514" s="52"/>
      <c r="Z514" s="31"/>
      <c r="AA514" s="31"/>
      <c r="AB514" s="31"/>
      <c r="AC5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4" s="173"/>
      <c r="AE514" s="174"/>
      <c r="AF514" s="174"/>
      <c r="AG514" s="174"/>
      <c r="AH514" s="174"/>
      <c r="AI514" s="179" t="str">
        <f>TRIM(CLEAN(大表[[#This Row],[舉例：陳大文]]))&amp;大表[[#This Row],[例：108]]</f>
        <v/>
      </c>
    </row>
    <row r="515" spans="2:35" ht="16.2" x14ac:dyDescent="0.3"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93"/>
      <c r="M515" s="28">
        <v>499</v>
      </c>
      <c r="N515" s="28" t="str">
        <f>IF(大表[[#This Row],[有效 / 無效]]="有效",大表[[#This Row],[序]],"")</f>
        <v/>
      </c>
      <c r="O515" s="28" t="str">
        <f t="shared" si="49"/>
        <v>紀念品</v>
      </c>
      <c r="P515" s="84">
        <f t="shared" ca="1" si="50"/>
        <v>46322</v>
      </c>
      <c r="Q515" s="28">
        <f t="shared" si="51"/>
        <v>0</v>
      </c>
      <c r="R515" s="28">
        <f t="shared" si="52"/>
        <v>0</v>
      </c>
      <c r="S515" s="28">
        <f>IF(COUNTA(大表[[#This Row],[舉例：陳大文]:[例：108]])=2,COUNTIF(大表[名+時數],大表[[#This Row],[名+時數]]),0)</f>
        <v>0</v>
      </c>
      <c r="T515" s="28" t="str">
        <f t="shared" si="53"/>
        <v>Sxxx</v>
      </c>
      <c r="U515" s="28" t="str">
        <f t="shared" si="54"/>
        <v>2526</v>
      </c>
      <c r="V515" s="28" t="str">
        <f t="shared" si="55"/>
        <v/>
      </c>
      <c r="W515" s="34"/>
      <c r="X515" s="35"/>
      <c r="Y515" s="52"/>
      <c r="Z515" s="31"/>
      <c r="AA515" s="31"/>
      <c r="AB515" s="31"/>
      <c r="AC5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5" s="173"/>
      <c r="AE515" s="174"/>
      <c r="AF515" s="174"/>
      <c r="AG515" s="174"/>
      <c r="AH515" s="174"/>
      <c r="AI515" s="179" t="str">
        <f>TRIM(CLEAN(大表[[#This Row],[舉例：陳大文]]))&amp;大表[[#This Row],[例：108]]</f>
        <v/>
      </c>
    </row>
    <row r="516" spans="2:35" ht="16.2" x14ac:dyDescent="0.3"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93"/>
      <c r="M516" s="28">
        <v>500</v>
      </c>
      <c r="N516" s="28" t="str">
        <f>IF(大表[[#This Row],[有效 / 無效]]="有效",大表[[#This Row],[序]],"")</f>
        <v/>
      </c>
      <c r="O516" s="28" t="str">
        <f t="shared" si="49"/>
        <v>紀念品</v>
      </c>
      <c r="P516" s="84">
        <f t="shared" ca="1" si="50"/>
        <v>46322</v>
      </c>
      <c r="Q516" s="28">
        <f t="shared" si="51"/>
        <v>0</v>
      </c>
      <c r="R516" s="28">
        <f t="shared" si="52"/>
        <v>0</v>
      </c>
      <c r="S516" s="28">
        <f>IF(COUNTA(大表[[#This Row],[舉例：陳大文]:[例：108]])=2,COUNTIF(大表[名+時數],大表[[#This Row],[名+時數]]),0)</f>
        <v>0</v>
      </c>
      <c r="T516" s="28" t="str">
        <f t="shared" si="53"/>
        <v>Sxxx</v>
      </c>
      <c r="U516" s="28" t="str">
        <f t="shared" si="54"/>
        <v>2526</v>
      </c>
      <c r="V516" s="28" t="str">
        <f t="shared" si="55"/>
        <v/>
      </c>
      <c r="W516" s="34"/>
      <c r="X516" s="35"/>
      <c r="Y516" s="52"/>
      <c r="Z516" s="31"/>
      <c r="AA516" s="31"/>
      <c r="AB516" s="31"/>
      <c r="AC5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6" s="173"/>
      <c r="AE516" s="174"/>
      <c r="AF516" s="174"/>
      <c r="AG516" s="174"/>
      <c r="AH516" s="174"/>
      <c r="AI516" s="179" t="str">
        <f>TRIM(CLEAN(大表[[#This Row],[舉例：陳大文]]))&amp;大表[[#This Row],[例：108]]</f>
        <v/>
      </c>
    </row>
    <row r="517" spans="2:35" ht="16.2" x14ac:dyDescent="0.3"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93"/>
      <c r="M517" s="28">
        <v>501</v>
      </c>
      <c r="N517" s="28" t="str">
        <f>IF(大表[[#This Row],[有效 / 無效]]="有效",大表[[#This Row],[序]],"")</f>
        <v/>
      </c>
      <c r="O517" s="28" t="str">
        <f t="shared" si="49"/>
        <v>紀念品</v>
      </c>
      <c r="P517" s="84">
        <f t="shared" ca="1" si="50"/>
        <v>46322</v>
      </c>
      <c r="Q517" s="28">
        <f t="shared" si="51"/>
        <v>0</v>
      </c>
      <c r="R517" s="28">
        <f t="shared" si="52"/>
        <v>0</v>
      </c>
      <c r="S517" s="28">
        <f>IF(COUNTA(大表[[#This Row],[舉例：陳大文]:[例：108]])=2,COUNTIF(大表[名+時數],大表[[#This Row],[名+時數]]),0)</f>
        <v>0</v>
      </c>
      <c r="T517" s="28" t="str">
        <f t="shared" si="53"/>
        <v>Sxxx</v>
      </c>
      <c r="U517" s="28" t="str">
        <f t="shared" si="54"/>
        <v>2526</v>
      </c>
      <c r="V517" s="28" t="str">
        <f t="shared" si="55"/>
        <v/>
      </c>
      <c r="W517" s="34"/>
      <c r="X517" s="35"/>
      <c r="Y517" s="52"/>
      <c r="Z517" s="31"/>
      <c r="AA517" s="31"/>
      <c r="AB517" s="31"/>
      <c r="AC5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7" s="173"/>
      <c r="AE517" s="174"/>
      <c r="AF517" s="174"/>
      <c r="AG517" s="174"/>
      <c r="AH517" s="174"/>
      <c r="AI517" s="179" t="str">
        <f>TRIM(CLEAN(大表[[#This Row],[舉例：陳大文]]))&amp;大表[[#This Row],[例：108]]</f>
        <v/>
      </c>
    </row>
    <row r="518" spans="2:35" ht="16.2" x14ac:dyDescent="0.3"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93"/>
      <c r="M518" s="28">
        <v>502</v>
      </c>
      <c r="N518" s="28" t="str">
        <f>IF(大表[[#This Row],[有效 / 無效]]="有效",大表[[#This Row],[序]],"")</f>
        <v/>
      </c>
      <c r="O518" s="28" t="str">
        <f t="shared" si="49"/>
        <v>紀念品</v>
      </c>
      <c r="P518" s="84">
        <f t="shared" ca="1" si="50"/>
        <v>46322</v>
      </c>
      <c r="Q518" s="28">
        <f t="shared" si="51"/>
        <v>0</v>
      </c>
      <c r="R518" s="28">
        <f t="shared" si="52"/>
        <v>0</v>
      </c>
      <c r="S518" s="28">
        <f>IF(COUNTA(大表[[#This Row],[舉例：陳大文]:[例：108]])=2,COUNTIF(大表[名+時數],大表[[#This Row],[名+時數]]),0)</f>
        <v>0</v>
      </c>
      <c r="T518" s="28" t="str">
        <f t="shared" si="53"/>
        <v>Sxxx</v>
      </c>
      <c r="U518" s="28" t="str">
        <f t="shared" si="54"/>
        <v>2526</v>
      </c>
      <c r="V518" s="28" t="str">
        <f t="shared" si="55"/>
        <v/>
      </c>
      <c r="W518" s="34"/>
      <c r="X518" s="35"/>
      <c r="Y518" s="52"/>
      <c r="Z518" s="31"/>
      <c r="AA518" s="31"/>
      <c r="AB518" s="31"/>
      <c r="AC5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8" s="173"/>
      <c r="AE518" s="174"/>
      <c r="AF518" s="174"/>
      <c r="AG518" s="174"/>
      <c r="AH518" s="174"/>
      <c r="AI518" s="179" t="str">
        <f>TRIM(CLEAN(大表[[#This Row],[舉例：陳大文]]))&amp;大表[[#This Row],[例：108]]</f>
        <v/>
      </c>
    </row>
    <row r="519" spans="2:35" ht="16.2" x14ac:dyDescent="0.3"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93"/>
      <c r="M519" s="28">
        <v>503</v>
      </c>
      <c r="N519" s="28" t="str">
        <f>IF(大表[[#This Row],[有效 / 無效]]="有效",大表[[#This Row],[序]],"")</f>
        <v/>
      </c>
      <c r="O519" s="28" t="str">
        <f t="shared" si="49"/>
        <v>紀念品</v>
      </c>
      <c r="P519" s="84">
        <f t="shared" ca="1" si="50"/>
        <v>46322</v>
      </c>
      <c r="Q519" s="28">
        <f t="shared" si="51"/>
        <v>0</v>
      </c>
      <c r="R519" s="28">
        <f t="shared" si="52"/>
        <v>0</v>
      </c>
      <c r="S519" s="28">
        <f>IF(COUNTA(大表[[#This Row],[舉例：陳大文]:[例：108]])=2,COUNTIF(大表[名+時數],大表[[#This Row],[名+時數]]),0)</f>
        <v>0</v>
      </c>
      <c r="T519" s="28" t="str">
        <f t="shared" si="53"/>
        <v>Sxxx</v>
      </c>
      <c r="U519" s="28" t="str">
        <f t="shared" si="54"/>
        <v>2526</v>
      </c>
      <c r="V519" s="28" t="str">
        <f t="shared" si="55"/>
        <v/>
      </c>
      <c r="W519" s="34"/>
      <c r="X519" s="35"/>
      <c r="Y519" s="52"/>
      <c r="Z519" s="31"/>
      <c r="AA519" s="31"/>
      <c r="AB519" s="31"/>
      <c r="AC5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19" s="173"/>
      <c r="AE519" s="174"/>
      <c r="AF519" s="174"/>
      <c r="AG519" s="174"/>
      <c r="AH519" s="174"/>
      <c r="AI519" s="179" t="str">
        <f>TRIM(CLEAN(大表[[#This Row],[舉例：陳大文]]))&amp;大表[[#This Row],[例：108]]</f>
        <v/>
      </c>
    </row>
    <row r="520" spans="2:35" ht="16.2" x14ac:dyDescent="0.3"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93"/>
      <c r="M520" s="28">
        <v>504</v>
      </c>
      <c r="N520" s="28" t="str">
        <f>IF(大表[[#This Row],[有效 / 無效]]="有效",大表[[#This Row],[序]],"")</f>
        <v/>
      </c>
      <c r="O520" s="28" t="str">
        <f t="shared" si="49"/>
        <v>紀念品</v>
      </c>
      <c r="P520" s="84">
        <f t="shared" ca="1" si="50"/>
        <v>46322</v>
      </c>
      <c r="Q520" s="28">
        <f t="shared" si="51"/>
        <v>0</v>
      </c>
      <c r="R520" s="28">
        <f t="shared" si="52"/>
        <v>0</v>
      </c>
      <c r="S520" s="28">
        <f>IF(COUNTA(大表[[#This Row],[舉例：陳大文]:[例：108]])=2,COUNTIF(大表[名+時數],大表[[#This Row],[名+時數]]),0)</f>
        <v>0</v>
      </c>
      <c r="T520" s="28" t="str">
        <f t="shared" si="53"/>
        <v>Sxxx</v>
      </c>
      <c r="U520" s="28" t="str">
        <f t="shared" si="54"/>
        <v>2526</v>
      </c>
      <c r="V520" s="28" t="str">
        <f t="shared" si="55"/>
        <v/>
      </c>
      <c r="W520" s="34"/>
      <c r="X520" s="35"/>
      <c r="Y520" s="52"/>
      <c r="Z520" s="31"/>
      <c r="AA520" s="31"/>
      <c r="AB520" s="31"/>
      <c r="AC5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0" s="173"/>
      <c r="AE520" s="174"/>
      <c r="AF520" s="174"/>
      <c r="AG520" s="174"/>
      <c r="AH520" s="174"/>
      <c r="AI520" s="179" t="str">
        <f>TRIM(CLEAN(大表[[#This Row],[舉例：陳大文]]))&amp;大表[[#This Row],[例：108]]</f>
        <v/>
      </c>
    </row>
    <row r="521" spans="2:35" ht="16.2" x14ac:dyDescent="0.3"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93"/>
      <c r="M521" s="28">
        <v>505</v>
      </c>
      <c r="N521" s="28" t="str">
        <f>IF(大表[[#This Row],[有效 / 無效]]="有效",大表[[#This Row],[序]],"")</f>
        <v/>
      </c>
      <c r="O521" s="28" t="str">
        <f t="shared" si="49"/>
        <v>紀念品</v>
      </c>
      <c r="P521" s="84">
        <f t="shared" ca="1" si="50"/>
        <v>46322</v>
      </c>
      <c r="Q521" s="28">
        <f t="shared" si="51"/>
        <v>0</v>
      </c>
      <c r="R521" s="28">
        <f t="shared" si="52"/>
        <v>0</v>
      </c>
      <c r="S521" s="28">
        <f>IF(COUNTA(大表[[#This Row],[舉例：陳大文]:[例：108]])=2,COUNTIF(大表[名+時數],大表[[#This Row],[名+時數]]),0)</f>
        <v>0</v>
      </c>
      <c r="T521" s="28" t="str">
        <f t="shared" si="53"/>
        <v>Sxxx</v>
      </c>
      <c r="U521" s="28" t="str">
        <f t="shared" si="54"/>
        <v>2526</v>
      </c>
      <c r="V521" s="28" t="str">
        <f t="shared" si="55"/>
        <v/>
      </c>
      <c r="W521" s="34"/>
      <c r="X521" s="35"/>
      <c r="Y521" s="52"/>
      <c r="Z521" s="31"/>
      <c r="AA521" s="31"/>
      <c r="AB521" s="31"/>
      <c r="AC5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1" s="173"/>
      <c r="AE521" s="174"/>
      <c r="AF521" s="174"/>
      <c r="AG521" s="174"/>
      <c r="AH521" s="174"/>
      <c r="AI521" s="179" t="str">
        <f>TRIM(CLEAN(大表[[#This Row],[舉例：陳大文]]))&amp;大表[[#This Row],[例：108]]</f>
        <v/>
      </c>
    </row>
    <row r="522" spans="2:35" ht="16.2" x14ac:dyDescent="0.3"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93"/>
      <c r="M522" s="28">
        <v>506</v>
      </c>
      <c r="N522" s="28" t="str">
        <f>IF(大表[[#This Row],[有效 / 無效]]="有效",大表[[#This Row],[序]],"")</f>
        <v/>
      </c>
      <c r="O522" s="28" t="str">
        <f t="shared" si="49"/>
        <v>紀念品</v>
      </c>
      <c r="P522" s="84">
        <f t="shared" ca="1" si="50"/>
        <v>46322</v>
      </c>
      <c r="Q522" s="28">
        <f t="shared" si="51"/>
        <v>0</v>
      </c>
      <c r="R522" s="28">
        <f t="shared" si="52"/>
        <v>0</v>
      </c>
      <c r="S522" s="28">
        <f>IF(COUNTA(大表[[#This Row],[舉例：陳大文]:[例：108]])=2,COUNTIF(大表[名+時數],大表[[#This Row],[名+時數]]),0)</f>
        <v>0</v>
      </c>
      <c r="T522" s="28" t="str">
        <f t="shared" si="53"/>
        <v>Sxxx</v>
      </c>
      <c r="U522" s="28" t="str">
        <f t="shared" si="54"/>
        <v>2526</v>
      </c>
      <c r="V522" s="28" t="str">
        <f t="shared" si="55"/>
        <v/>
      </c>
      <c r="W522" s="34"/>
      <c r="X522" s="35"/>
      <c r="Y522" s="52"/>
      <c r="Z522" s="31"/>
      <c r="AA522" s="31"/>
      <c r="AB522" s="31"/>
      <c r="AC5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2" s="173"/>
      <c r="AE522" s="174"/>
      <c r="AF522" s="174"/>
      <c r="AG522" s="174"/>
      <c r="AH522" s="174"/>
      <c r="AI522" s="179" t="str">
        <f>TRIM(CLEAN(大表[[#This Row],[舉例：陳大文]]))&amp;大表[[#This Row],[例：108]]</f>
        <v/>
      </c>
    </row>
    <row r="523" spans="2:35" ht="16.2" x14ac:dyDescent="0.3"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93"/>
      <c r="M523" s="28">
        <v>507</v>
      </c>
      <c r="N523" s="28" t="str">
        <f>IF(大表[[#This Row],[有效 / 無效]]="有效",大表[[#This Row],[序]],"")</f>
        <v/>
      </c>
      <c r="O523" s="28" t="str">
        <f t="shared" si="49"/>
        <v>紀念品</v>
      </c>
      <c r="P523" s="84">
        <f t="shared" ca="1" si="50"/>
        <v>46322</v>
      </c>
      <c r="Q523" s="28">
        <f t="shared" si="51"/>
        <v>0</v>
      </c>
      <c r="R523" s="28">
        <f t="shared" si="52"/>
        <v>0</v>
      </c>
      <c r="S523" s="28">
        <f>IF(COUNTA(大表[[#This Row],[舉例：陳大文]:[例：108]])=2,COUNTIF(大表[名+時數],大表[[#This Row],[名+時數]]),0)</f>
        <v>0</v>
      </c>
      <c r="T523" s="28" t="str">
        <f t="shared" si="53"/>
        <v>Sxxx</v>
      </c>
      <c r="U523" s="28" t="str">
        <f t="shared" si="54"/>
        <v>2526</v>
      </c>
      <c r="V523" s="28" t="str">
        <f t="shared" si="55"/>
        <v/>
      </c>
      <c r="W523" s="34"/>
      <c r="X523" s="35"/>
      <c r="Y523" s="52"/>
      <c r="Z523" s="31"/>
      <c r="AA523" s="31"/>
      <c r="AB523" s="31"/>
      <c r="AC5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3" s="173"/>
      <c r="AE523" s="174"/>
      <c r="AF523" s="174"/>
      <c r="AG523" s="174"/>
      <c r="AH523" s="174"/>
      <c r="AI523" s="179" t="str">
        <f>TRIM(CLEAN(大表[[#This Row],[舉例：陳大文]]))&amp;大表[[#This Row],[例：108]]</f>
        <v/>
      </c>
    </row>
    <row r="524" spans="2:35" ht="16.2" x14ac:dyDescent="0.3"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93"/>
      <c r="M524" s="28">
        <v>508</v>
      </c>
      <c r="N524" s="28" t="str">
        <f>IF(大表[[#This Row],[有效 / 無效]]="有效",大表[[#This Row],[序]],"")</f>
        <v/>
      </c>
      <c r="O524" s="28" t="str">
        <f t="shared" si="49"/>
        <v>紀念品</v>
      </c>
      <c r="P524" s="84">
        <f t="shared" ca="1" si="50"/>
        <v>46322</v>
      </c>
      <c r="Q524" s="28">
        <f t="shared" si="51"/>
        <v>0</v>
      </c>
      <c r="R524" s="28">
        <f t="shared" si="52"/>
        <v>0</v>
      </c>
      <c r="S524" s="28">
        <f>IF(COUNTA(大表[[#This Row],[舉例：陳大文]:[例：108]])=2,COUNTIF(大表[名+時數],大表[[#This Row],[名+時數]]),0)</f>
        <v>0</v>
      </c>
      <c r="T524" s="28" t="str">
        <f t="shared" si="53"/>
        <v>Sxxx</v>
      </c>
      <c r="U524" s="28" t="str">
        <f t="shared" si="54"/>
        <v>2526</v>
      </c>
      <c r="V524" s="28" t="str">
        <f t="shared" si="55"/>
        <v/>
      </c>
      <c r="W524" s="34"/>
      <c r="X524" s="35"/>
      <c r="Y524" s="52"/>
      <c r="Z524" s="31"/>
      <c r="AA524" s="31"/>
      <c r="AB524" s="31"/>
      <c r="AC5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4" s="173"/>
      <c r="AE524" s="174"/>
      <c r="AF524" s="174"/>
      <c r="AG524" s="174"/>
      <c r="AH524" s="174"/>
      <c r="AI524" s="179" t="str">
        <f>TRIM(CLEAN(大表[[#This Row],[舉例：陳大文]]))&amp;大表[[#This Row],[例：108]]</f>
        <v/>
      </c>
    </row>
    <row r="525" spans="2:35" ht="16.2" x14ac:dyDescent="0.3"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93"/>
      <c r="M525" s="28">
        <v>509</v>
      </c>
      <c r="N525" s="28" t="str">
        <f>IF(大表[[#This Row],[有效 / 無效]]="有效",大表[[#This Row],[序]],"")</f>
        <v/>
      </c>
      <c r="O525" s="28" t="str">
        <f t="shared" si="49"/>
        <v>紀念品</v>
      </c>
      <c r="P525" s="84">
        <f t="shared" ca="1" si="50"/>
        <v>46322</v>
      </c>
      <c r="Q525" s="28">
        <f t="shared" si="51"/>
        <v>0</v>
      </c>
      <c r="R525" s="28">
        <f t="shared" si="52"/>
        <v>0</v>
      </c>
      <c r="S525" s="28">
        <f>IF(COUNTA(大表[[#This Row],[舉例：陳大文]:[例：108]])=2,COUNTIF(大表[名+時數],大表[[#This Row],[名+時數]]),0)</f>
        <v>0</v>
      </c>
      <c r="T525" s="28" t="str">
        <f t="shared" si="53"/>
        <v>Sxxx</v>
      </c>
      <c r="U525" s="28" t="str">
        <f t="shared" si="54"/>
        <v>2526</v>
      </c>
      <c r="V525" s="28" t="str">
        <f t="shared" si="55"/>
        <v/>
      </c>
      <c r="W525" s="34"/>
      <c r="X525" s="35"/>
      <c r="Y525" s="52"/>
      <c r="Z525" s="31"/>
      <c r="AA525" s="31"/>
      <c r="AB525" s="31"/>
      <c r="AC5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5" s="173"/>
      <c r="AE525" s="174"/>
      <c r="AF525" s="174"/>
      <c r="AG525" s="174"/>
      <c r="AH525" s="174"/>
      <c r="AI525" s="179" t="str">
        <f>TRIM(CLEAN(大表[[#This Row],[舉例：陳大文]]))&amp;大表[[#This Row],[例：108]]</f>
        <v/>
      </c>
    </row>
    <row r="526" spans="2:35" ht="16.2" x14ac:dyDescent="0.3"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93"/>
      <c r="M526" s="28">
        <v>510</v>
      </c>
      <c r="N526" s="28" t="str">
        <f>IF(大表[[#This Row],[有效 / 無效]]="有效",大表[[#This Row],[序]],"")</f>
        <v/>
      </c>
      <c r="O526" s="28" t="str">
        <f t="shared" si="49"/>
        <v>紀念品</v>
      </c>
      <c r="P526" s="84">
        <f t="shared" ca="1" si="50"/>
        <v>46322</v>
      </c>
      <c r="Q526" s="28">
        <f t="shared" si="51"/>
        <v>0</v>
      </c>
      <c r="R526" s="28">
        <f t="shared" si="52"/>
        <v>0</v>
      </c>
      <c r="S526" s="28">
        <f>IF(COUNTA(大表[[#This Row],[舉例：陳大文]:[例：108]])=2,COUNTIF(大表[名+時數],大表[[#This Row],[名+時數]]),0)</f>
        <v>0</v>
      </c>
      <c r="T526" s="28" t="str">
        <f t="shared" si="53"/>
        <v>Sxxx</v>
      </c>
      <c r="U526" s="28" t="str">
        <f t="shared" si="54"/>
        <v>2526</v>
      </c>
      <c r="V526" s="28" t="str">
        <f t="shared" si="55"/>
        <v/>
      </c>
      <c r="W526" s="34"/>
      <c r="X526" s="35"/>
      <c r="Y526" s="52"/>
      <c r="Z526" s="31"/>
      <c r="AA526" s="31"/>
      <c r="AB526" s="31"/>
      <c r="AC5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6" s="173"/>
      <c r="AE526" s="174"/>
      <c r="AF526" s="174"/>
      <c r="AG526" s="174"/>
      <c r="AH526" s="174"/>
      <c r="AI526" s="179" t="str">
        <f>TRIM(CLEAN(大表[[#This Row],[舉例：陳大文]]))&amp;大表[[#This Row],[例：108]]</f>
        <v/>
      </c>
    </row>
    <row r="527" spans="2:35" ht="16.2" x14ac:dyDescent="0.3"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93"/>
      <c r="M527" s="28">
        <v>511</v>
      </c>
      <c r="N527" s="28" t="str">
        <f>IF(大表[[#This Row],[有效 / 無效]]="有效",大表[[#This Row],[序]],"")</f>
        <v/>
      </c>
      <c r="O527" s="28" t="str">
        <f t="shared" si="49"/>
        <v>紀念品</v>
      </c>
      <c r="P527" s="84">
        <f t="shared" ca="1" si="50"/>
        <v>46322</v>
      </c>
      <c r="Q527" s="28">
        <f t="shared" si="51"/>
        <v>0</v>
      </c>
      <c r="R527" s="28">
        <f t="shared" si="52"/>
        <v>0</v>
      </c>
      <c r="S527" s="28">
        <f>IF(COUNTA(大表[[#This Row],[舉例：陳大文]:[例：108]])=2,COUNTIF(大表[名+時數],大表[[#This Row],[名+時數]]),0)</f>
        <v>0</v>
      </c>
      <c r="T527" s="28" t="str">
        <f t="shared" si="53"/>
        <v>Sxxx</v>
      </c>
      <c r="U527" s="28" t="str">
        <f t="shared" si="54"/>
        <v>2526</v>
      </c>
      <c r="V527" s="28" t="str">
        <f t="shared" si="55"/>
        <v/>
      </c>
      <c r="W527" s="34"/>
      <c r="X527" s="35"/>
      <c r="Y527" s="52"/>
      <c r="Z527" s="31"/>
      <c r="AA527" s="31"/>
      <c r="AB527" s="31"/>
      <c r="AC5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7" s="173"/>
      <c r="AE527" s="174"/>
      <c r="AF527" s="174"/>
      <c r="AG527" s="174"/>
      <c r="AH527" s="174"/>
      <c r="AI527" s="179" t="str">
        <f>TRIM(CLEAN(大表[[#This Row],[舉例：陳大文]]))&amp;大表[[#This Row],[例：108]]</f>
        <v/>
      </c>
    </row>
    <row r="528" spans="2:35" ht="16.2" x14ac:dyDescent="0.3"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93"/>
      <c r="M528" s="28">
        <v>512</v>
      </c>
      <c r="N528" s="28" t="str">
        <f>IF(大表[[#This Row],[有效 / 無效]]="有效",大表[[#This Row],[序]],"")</f>
        <v/>
      </c>
      <c r="O528" s="28" t="str">
        <f t="shared" si="49"/>
        <v>紀念品</v>
      </c>
      <c r="P528" s="84">
        <f t="shared" ca="1" si="50"/>
        <v>46322</v>
      </c>
      <c r="Q528" s="28">
        <f t="shared" si="51"/>
        <v>0</v>
      </c>
      <c r="R528" s="28">
        <f t="shared" si="52"/>
        <v>0</v>
      </c>
      <c r="S528" s="28">
        <f>IF(COUNTA(大表[[#This Row],[舉例：陳大文]:[例：108]])=2,COUNTIF(大表[名+時數],大表[[#This Row],[名+時數]]),0)</f>
        <v>0</v>
      </c>
      <c r="T528" s="28" t="str">
        <f t="shared" si="53"/>
        <v>Sxxx</v>
      </c>
      <c r="U528" s="28" t="str">
        <f t="shared" si="54"/>
        <v>2526</v>
      </c>
      <c r="V528" s="28" t="str">
        <f t="shared" si="55"/>
        <v/>
      </c>
      <c r="W528" s="34"/>
      <c r="X528" s="35"/>
      <c r="Y528" s="52"/>
      <c r="Z528" s="31"/>
      <c r="AA528" s="31"/>
      <c r="AB528" s="31"/>
      <c r="AC5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8" s="173"/>
      <c r="AE528" s="174"/>
      <c r="AF528" s="174"/>
      <c r="AG528" s="174"/>
      <c r="AH528" s="174"/>
      <c r="AI528" s="179" t="str">
        <f>TRIM(CLEAN(大表[[#This Row],[舉例：陳大文]]))&amp;大表[[#This Row],[例：108]]</f>
        <v/>
      </c>
    </row>
    <row r="529" spans="2:35" ht="16.2" x14ac:dyDescent="0.3"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93"/>
      <c r="M529" s="28">
        <v>513</v>
      </c>
      <c r="N529" s="28" t="str">
        <f>IF(大表[[#This Row],[有效 / 無效]]="有效",大表[[#This Row],[序]],"")</f>
        <v/>
      </c>
      <c r="O529" s="28" t="str">
        <f t="shared" ref="O529:O592" si="56">"紀念品"</f>
        <v>紀念品</v>
      </c>
      <c r="P529" s="84">
        <f t="shared" ref="P529:P592" ca="1" si="57">AF$7</f>
        <v>46322</v>
      </c>
      <c r="Q529" s="28">
        <f t="shared" ref="Q529:Q592" si="58">$D$9</f>
        <v>0</v>
      </c>
      <c r="R529" s="28">
        <f t="shared" ref="R529:R592" si="59">$D$10</f>
        <v>0</v>
      </c>
      <c r="S529" s="28">
        <f>IF(COUNTA(大表[[#This Row],[舉例：陳大文]:[例：108]])=2,COUNTIF(大表[名+時數],大表[[#This Row],[名+時數]]),0)</f>
        <v>0</v>
      </c>
      <c r="T529" s="28" t="str">
        <f t="shared" ref="T529:T592" si="60">$AF$8</f>
        <v>Sxxx</v>
      </c>
      <c r="U529" s="28" t="str">
        <f t="shared" ref="U529:U592" si="61">RIGHT($E$7,4)</f>
        <v>2526</v>
      </c>
      <c r="V529" s="28" t="str">
        <f t="shared" ref="V529:V592" si="62">CLEAN(TRIM($D$8))</f>
        <v/>
      </c>
      <c r="W529" s="34"/>
      <c r="X529" s="35"/>
      <c r="Y529" s="52"/>
      <c r="Z529" s="31"/>
      <c r="AA529" s="31"/>
      <c r="AB529" s="31"/>
      <c r="AC5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29" s="173"/>
      <c r="AE529" s="174"/>
      <c r="AF529" s="174"/>
      <c r="AG529" s="174"/>
      <c r="AH529" s="174"/>
      <c r="AI529" s="179" t="str">
        <f>TRIM(CLEAN(大表[[#This Row],[舉例：陳大文]]))&amp;大表[[#This Row],[例：108]]</f>
        <v/>
      </c>
    </row>
    <row r="530" spans="2:35" ht="16.2" x14ac:dyDescent="0.3"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93"/>
      <c r="M530" s="28">
        <v>514</v>
      </c>
      <c r="N530" s="28" t="str">
        <f>IF(大表[[#This Row],[有效 / 無效]]="有效",大表[[#This Row],[序]],"")</f>
        <v/>
      </c>
      <c r="O530" s="28" t="str">
        <f t="shared" si="56"/>
        <v>紀念品</v>
      </c>
      <c r="P530" s="84">
        <f t="shared" ca="1" si="57"/>
        <v>46322</v>
      </c>
      <c r="Q530" s="28">
        <f t="shared" si="58"/>
        <v>0</v>
      </c>
      <c r="R530" s="28">
        <f t="shared" si="59"/>
        <v>0</v>
      </c>
      <c r="S530" s="28">
        <f>IF(COUNTA(大表[[#This Row],[舉例：陳大文]:[例：108]])=2,COUNTIF(大表[名+時數],大表[[#This Row],[名+時數]]),0)</f>
        <v>0</v>
      </c>
      <c r="T530" s="28" t="str">
        <f t="shared" si="60"/>
        <v>Sxxx</v>
      </c>
      <c r="U530" s="28" t="str">
        <f t="shared" si="61"/>
        <v>2526</v>
      </c>
      <c r="V530" s="28" t="str">
        <f t="shared" si="62"/>
        <v/>
      </c>
      <c r="W530" s="34"/>
      <c r="X530" s="35"/>
      <c r="Y530" s="52"/>
      <c r="Z530" s="31"/>
      <c r="AA530" s="31"/>
      <c r="AB530" s="31"/>
      <c r="AC5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0" s="173"/>
      <c r="AE530" s="174"/>
      <c r="AF530" s="174"/>
      <c r="AG530" s="174"/>
      <c r="AH530" s="174"/>
      <c r="AI530" s="179" t="str">
        <f>TRIM(CLEAN(大表[[#This Row],[舉例：陳大文]]))&amp;大表[[#This Row],[例：108]]</f>
        <v/>
      </c>
    </row>
    <row r="531" spans="2:35" ht="16.2" x14ac:dyDescent="0.3"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93"/>
      <c r="M531" s="28">
        <v>515</v>
      </c>
      <c r="N531" s="28" t="str">
        <f>IF(大表[[#This Row],[有效 / 無效]]="有效",大表[[#This Row],[序]],"")</f>
        <v/>
      </c>
      <c r="O531" s="28" t="str">
        <f t="shared" si="56"/>
        <v>紀念品</v>
      </c>
      <c r="P531" s="84">
        <f t="shared" ca="1" si="57"/>
        <v>46322</v>
      </c>
      <c r="Q531" s="28">
        <f t="shared" si="58"/>
        <v>0</v>
      </c>
      <c r="R531" s="28">
        <f t="shared" si="59"/>
        <v>0</v>
      </c>
      <c r="S531" s="28">
        <f>IF(COUNTA(大表[[#This Row],[舉例：陳大文]:[例：108]])=2,COUNTIF(大表[名+時數],大表[[#This Row],[名+時數]]),0)</f>
        <v>0</v>
      </c>
      <c r="T531" s="28" t="str">
        <f t="shared" si="60"/>
        <v>Sxxx</v>
      </c>
      <c r="U531" s="28" t="str">
        <f t="shared" si="61"/>
        <v>2526</v>
      </c>
      <c r="V531" s="28" t="str">
        <f t="shared" si="62"/>
        <v/>
      </c>
      <c r="W531" s="34"/>
      <c r="X531" s="35"/>
      <c r="Y531" s="52"/>
      <c r="Z531" s="31"/>
      <c r="AA531" s="31"/>
      <c r="AB531" s="31"/>
      <c r="AC5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1" s="173"/>
      <c r="AE531" s="174"/>
      <c r="AF531" s="174"/>
      <c r="AG531" s="174"/>
      <c r="AH531" s="174"/>
      <c r="AI531" s="179" t="str">
        <f>TRIM(CLEAN(大表[[#This Row],[舉例：陳大文]]))&amp;大表[[#This Row],[例：108]]</f>
        <v/>
      </c>
    </row>
    <row r="532" spans="2:35" ht="16.2" x14ac:dyDescent="0.3"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93"/>
      <c r="M532" s="28">
        <v>516</v>
      </c>
      <c r="N532" s="28" t="str">
        <f>IF(大表[[#This Row],[有效 / 無效]]="有效",大表[[#This Row],[序]],"")</f>
        <v/>
      </c>
      <c r="O532" s="28" t="str">
        <f t="shared" si="56"/>
        <v>紀念品</v>
      </c>
      <c r="P532" s="84">
        <f t="shared" ca="1" si="57"/>
        <v>46322</v>
      </c>
      <c r="Q532" s="28">
        <f t="shared" si="58"/>
        <v>0</v>
      </c>
      <c r="R532" s="28">
        <f t="shared" si="59"/>
        <v>0</v>
      </c>
      <c r="S532" s="28">
        <f>IF(COUNTA(大表[[#This Row],[舉例：陳大文]:[例：108]])=2,COUNTIF(大表[名+時數],大表[[#This Row],[名+時數]]),0)</f>
        <v>0</v>
      </c>
      <c r="T532" s="28" t="str">
        <f t="shared" si="60"/>
        <v>Sxxx</v>
      </c>
      <c r="U532" s="28" t="str">
        <f t="shared" si="61"/>
        <v>2526</v>
      </c>
      <c r="V532" s="28" t="str">
        <f t="shared" si="62"/>
        <v/>
      </c>
      <c r="W532" s="34"/>
      <c r="X532" s="35"/>
      <c r="Y532" s="52"/>
      <c r="Z532" s="31"/>
      <c r="AA532" s="31"/>
      <c r="AB532" s="31"/>
      <c r="AC5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2" s="173"/>
      <c r="AE532" s="174"/>
      <c r="AF532" s="174"/>
      <c r="AG532" s="174"/>
      <c r="AH532" s="174"/>
      <c r="AI532" s="179" t="str">
        <f>TRIM(CLEAN(大表[[#This Row],[舉例：陳大文]]))&amp;大表[[#This Row],[例：108]]</f>
        <v/>
      </c>
    </row>
    <row r="533" spans="2:35" ht="16.2" x14ac:dyDescent="0.3"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93"/>
      <c r="M533" s="28">
        <v>517</v>
      </c>
      <c r="N533" s="28" t="str">
        <f>IF(大表[[#This Row],[有效 / 無效]]="有效",大表[[#This Row],[序]],"")</f>
        <v/>
      </c>
      <c r="O533" s="28" t="str">
        <f t="shared" si="56"/>
        <v>紀念品</v>
      </c>
      <c r="P533" s="84">
        <f t="shared" ca="1" si="57"/>
        <v>46322</v>
      </c>
      <c r="Q533" s="28">
        <f t="shared" si="58"/>
        <v>0</v>
      </c>
      <c r="R533" s="28">
        <f t="shared" si="59"/>
        <v>0</v>
      </c>
      <c r="S533" s="28">
        <f>IF(COUNTA(大表[[#This Row],[舉例：陳大文]:[例：108]])=2,COUNTIF(大表[名+時數],大表[[#This Row],[名+時數]]),0)</f>
        <v>0</v>
      </c>
      <c r="T533" s="28" t="str">
        <f t="shared" si="60"/>
        <v>Sxxx</v>
      </c>
      <c r="U533" s="28" t="str">
        <f t="shared" si="61"/>
        <v>2526</v>
      </c>
      <c r="V533" s="28" t="str">
        <f t="shared" si="62"/>
        <v/>
      </c>
      <c r="W533" s="34"/>
      <c r="X533" s="35"/>
      <c r="Y533" s="52"/>
      <c r="Z533" s="31"/>
      <c r="AA533" s="31"/>
      <c r="AB533" s="31"/>
      <c r="AC5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3" s="173"/>
      <c r="AE533" s="174"/>
      <c r="AF533" s="174"/>
      <c r="AG533" s="174"/>
      <c r="AH533" s="174"/>
      <c r="AI533" s="179" t="str">
        <f>TRIM(CLEAN(大表[[#This Row],[舉例：陳大文]]))&amp;大表[[#This Row],[例：108]]</f>
        <v/>
      </c>
    </row>
    <row r="534" spans="2:35" ht="16.2" x14ac:dyDescent="0.3"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93"/>
      <c r="M534" s="28">
        <v>518</v>
      </c>
      <c r="N534" s="28" t="str">
        <f>IF(大表[[#This Row],[有效 / 無效]]="有效",大表[[#This Row],[序]],"")</f>
        <v/>
      </c>
      <c r="O534" s="28" t="str">
        <f t="shared" si="56"/>
        <v>紀念品</v>
      </c>
      <c r="P534" s="84">
        <f t="shared" ca="1" si="57"/>
        <v>46322</v>
      </c>
      <c r="Q534" s="28">
        <f t="shared" si="58"/>
        <v>0</v>
      </c>
      <c r="R534" s="28">
        <f t="shared" si="59"/>
        <v>0</v>
      </c>
      <c r="S534" s="28">
        <f>IF(COUNTA(大表[[#This Row],[舉例：陳大文]:[例：108]])=2,COUNTIF(大表[名+時數],大表[[#This Row],[名+時數]]),0)</f>
        <v>0</v>
      </c>
      <c r="T534" s="28" t="str">
        <f t="shared" si="60"/>
        <v>Sxxx</v>
      </c>
      <c r="U534" s="28" t="str">
        <f t="shared" si="61"/>
        <v>2526</v>
      </c>
      <c r="V534" s="28" t="str">
        <f t="shared" si="62"/>
        <v/>
      </c>
      <c r="W534" s="34"/>
      <c r="X534" s="35"/>
      <c r="Y534" s="52"/>
      <c r="Z534" s="31"/>
      <c r="AA534" s="31"/>
      <c r="AB534" s="31"/>
      <c r="AC5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4" s="173"/>
      <c r="AE534" s="174"/>
      <c r="AF534" s="174"/>
      <c r="AG534" s="174"/>
      <c r="AH534" s="174"/>
      <c r="AI534" s="179" t="str">
        <f>TRIM(CLEAN(大表[[#This Row],[舉例：陳大文]]))&amp;大表[[#This Row],[例：108]]</f>
        <v/>
      </c>
    </row>
    <row r="535" spans="2:35" ht="16.2" x14ac:dyDescent="0.3"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93"/>
      <c r="M535" s="28">
        <v>519</v>
      </c>
      <c r="N535" s="28" t="str">
        <f>IF(大表[[#This Row],[有效 / 無效]]="有效",大表[[#This Row],[序]],"")</f>
        <v/>
      </c>
      <c r="O535" s="28" t="str">
        <f t="shared" si="56"/>
        <v>紀念品</v>
      </c>
      <c r="P535" s="84">
        <f t="shared" ca="1" si="57"/>
        <v>46322</v>
      </c>
      <c r="Q535" s="28">
        <f t="shared" si="58"/>
        <v>0</v>
      </c>
      <c r="R535" s="28">
        <f t="shared" si="59"/>
        <v>0</v>
      </c>
      <c r="S535" s="28">
        <f>IF(COUNTA(大表[[#This Row],[舉例：陳大文]:[例：108]])=2,COUNTIF(大表[名+時數],大表[[#This Row],[名+時數]]),0)</f>
        <v>0</v>
      </c>
      <c r="T535" s="28" t="str">
        <f t="shared" si="60"/>
        <v>Sxxx</v>
      </c>
      <c r="U535" s="28" t="str">
        <f t="shared" si="61"/>
        <v>2526</v>
      </c>
      <c r="V535" s="28" t="str">
        <f t="shared" si="62"/>
        <v/>
      </c>
      <c r="W535" s="34"/>
      <c r="X535" s="35"/>
      <c r="Y535" s="52"/>
      <c r="Z535" s="31"/>
      <c r="AA535" s="31"/>
      <c r="AB535" s="31"/>
      <c r="AC5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5" s="173"/>
      <c r="AE535" s="174"/>
      <c r="AF535" s="174"/>
      <c r="AG535" s="174"/>
      <c r="AH535" s="174"/>
      <c r="AI535" s="179" t="str">
        <f>TRIM(CLEAN(大表[[#This Row],[舉例：陳大文]]))&amp;大表[[#This Row],[例：108]]</f>
        <v/>
      </c>
    </row>
    <row r="536" spans="2:35" ht="16.2" x14ac:dyDescent="0.3"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93"/>
      <c r="M536" s="28">
        <v>520</v>
      </c>
      <c r="N536" s="28" t="str">
        <f>IF(大表[[#This Row],[有效 / 無效]]="有效",大表[[#This Row],[序]],"")</f>
        <v/>
      </c>
      <c r="O536" s="28" t="str">
        <f t="shared" si="56"/>
        <v>紀念品</v>
      </c>
      <c r="P536" s="84">
        <f t="shared" ca="1" si="57"/>
        <v>46322</v>
      </c>
      <c r="Q536" s="28">
        <f t="shared" si="58"/>
        <v>0</v>
      </c>
      <c r="R536" s="28">
        <f t="shared" si="59"/>
        <v>0</v>
      </c>
      <c r="S536" s="28">
        <f>IF(COUNTA(大表[[#This Row],[舉例：陳大文]:[例：108]])=2,COUNTIF(大表[名+時數],大表[[#This Row],[名+時數]]),0)</f>
        <v>0</v>
      </c>
      <c r="T536" s="28" t="str">
        <f t="shared" si="60"/>
        <v>Sxxx</v>
      </c>
      <c r="U536" s="28" t="str">
        <f t="shared" si="61"/>
        <v>2526</v>
      </c>
      <c r="V536" s="28" t="str">
        <f t="shared" si="62"/>
        <v/>
      </c>
      <c r="W536" s="34"/>
      <c r="X536" s="35"/>
      <c r="Y536" s="52"/>
      <c r="Z536" s="31"/>
      <c r="AA536" s="31"/>
      <c r="AB536" s="31"/>
      <c r="AC5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6" s="173"/>
      <c r="AE536" s="174"/>
      <c r="AF536" s="174"/>
      <c r="AG536" s="174"/>
      <c r="AH536" s="174"/>
      <c r="AI536" s="179" t="str">
        <f>TRIM(CLEAN(大表[[#This Row],[舉例：陳大文]]))&amp;大表[[#This Row],[例：108]]</f>
        <v/>
      </c>
    </row>
    <row r="537" spans="2:35" ht="16.2" x14ac:dyDescent="0.3"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93"/>
      <c r="M537" s="28">
        <v>521</v>
      </c>
      <c r="N537" s="28" t="str">
        <f>IF(大表[[#This Row],[有效 / 無效]]="有效",大表[[#This Row],[序]],"")</f>
        <v/>
      </c>
      <c r="O537" s="28" t="str">
        <f t="shared" si="56"/>
        <v>紀念品</v>
      </c>
      <c r="P537" s="84">
        <f t="shared" ca="1" si="57"/>
        <v>46322</v>
      </c>
      <c r="Q537" s="28">
        <f t="shared" si="58"/>
        <v>0</v>
      </c>
      <c r="R537" s="28">
        <f t="shared" si="59"/>
        <v>0</v>
      </c>
      <c r="S537" s="28">
        <f>IF(COUNTA(大表[[#This Row],[舉例：陳大文]:[例：108]])=2,COUNTIF(大表[名+時數],大表[[#This Row],[名+時數]]),0)</f>
        <v>0</v>
      </c>
      <c r="T537" s="28" t="str">
        <f t="shared" si="60"/>
        <v>Sxxx</v>
      </c>
      <c r="U537" s="28" t="str">
        <f t="shared" si="61"/>
        <v>2526</v>
      </c>
      <c r="V537" s="28" t="str">
        <f t="shared" si="62"/>
        <v/>
      </c>
      <c r="W537" s="34"/>
      <c r="X537" s="35"/>
      <c r="Y537" s="52"/>
      <c r="Z537" s="31"/>
      <c r="AA537" s="31"/>
      <c r="AB537" s="31"/>
      <c r="AC5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7" s="173"/>
      <c r="AE537" s="174"/>
      <c r="AF537" s="174"/>
      <c r="AG537" s="174"/>
      <c r="AH537" s="174"/>
      <c r="AI537" s="179" t="str">
        <f>TRIM(CLEAN(大表[[#This Row],[舉例：陳大文]]))&amp;大表[[#This Row],[例：108]]</f>
        <v/>
      </c>
    </row>
    <row r="538" spans="2:35" ht="16.2" x14ac:dyDescent="0.3"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93"/>
      <c r="M538" s="28">
        <v>522</v>
      </c>
      <c r="N538" s="28" t="str">
        <f>IF(大表[[#This Row],[有效 / 無效]]="有效",大表[[#This Row],[序]],"")</f>
        <v/>
      </c>
      <c r="O538" s="28" t="str">
        <f t="shared" si="56"/>
        <v>紀念品</v>
      </c>
      <c r="P538" s="84">
        <f t="shared" ca="1" si="57"/>
        <v>46322</v>
      </c>
      <c r="Q538" s="28">
        <f t="shared" si="58"/>
        <v>0</v>
      </c>
      <c r="R538" s="28">
        <f t="shared" si="59"/>
        <v>0</v>
      </c>
      <c r="S538" s="28">
        <f>IF(COUNTA(大表[[#This Row],[舉例：陳大文]:[例：108]])=2,COUNTIF(大表[名+時數],大表[[#This Row],[名+時數]]),0)</f>
        <v>0</v>
      </c>
      <c r="T538" s="28" t="str">
        <f t="shared" si="60"/>
        <v>Sxxx</v>
      </c>
      <c r="U538" s="28" t="str">
        <f t="shared" si="61"/>
        <v>2526</v>
      </c>
      <c r="V538" s="28" t="str">
        <f t="shared" si="62"/>
        <v/>
      </c>
      <c r="W538" s="34"/>
      <c r="X538" s="35"/>
      <c r="Y538" s="52"/>
      <c r="Z538" s="31"/>
      <c r="AA538" s="31"/>
      <c r="AB538" s="31"/>
      <c r="AC5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8" s="173"/>
      <c r="AE538" s="174"/>
      <c r="AF538" s="174"/>
      <c r="AG538" s="174"/>
      <c r="AH538" s="174"/>
      <c r="AI538" s="179" t="str">
        <f>TRIM(CLEAN(大表[[#This Row],[舉例：陳大文]]))&amp;大表[[#This Row],[例：108]]</f>
        <v/>
      </c>
    </row>
    <row r="539" spans="2:35" ht="16.2" x14ac:dyDescent="0.3"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93"/>
      <c r="M539" s="28">
        <v>523</v>
      </c>
      <c r="N539" s="28" t="str">
        <f>IF(大表[[#This Row],[有效 / 無效]]="有效",大表[[#This Row],[序]],"")</f>
        <v/>
      </c>
      <c r="O539" s="28" t="str">
        <f t="shared" si="56"/>
        <v>紀念品</v>
      </c>
      <c r="P539" s="84">
        <f t="shared" ca="1" si="57"/>
        <v>46322</v>
      </c>
      <c r="Q539" s="28">
        <f t="shared" si="58"/>
        <v>0</v>
      </c>
      <c r="R539" s="28">
        <f t="shared" si="59"/>
        <v>0</v>
      </c>
      <c r="S539" s="28">
        <f>IF(COUNTA(大表[[#This Row],[舉例：陳大文]:[例：108]])=2,COUNTIF(大表[名+時數],大表[[#This Row],[名+時數]]),0)</f>
        <v>0</v>
      </c>
      <c r="T539" s="28" t="str">
        <f t="shared" si="60"/>
        <v>Sxxx</v>
      </c>
      <c r="U539" s="28" t="str">
        <f t="shared" si="61"/>
        <v>2526</v>
      </c>
      <c r="V539" s="28" t="str">
        <f t="shared" si="62"/>
        <v/>
      </c>
      <c r="W539" s="34"/>
      <c r="X539" s="35"/>
      <c r="Y539" s="52"/>
      <c r="Z539" s="31"/>
      <c r="AA539" s="31"/>
      <c r="AB539" s="31"/>
      <c r="AC5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39" s="173"/>
      <c r="AE539" s="174"/>
      <c r="AF539" s="174"/>
      <c r="AG539" s="174"/>
      <c r="AH539" s="174"/>
      <c r="AI539" s="179" t="str">
        <f>TRIM(CLEAN(大表[[#This Row],[舉例：陳大文]]))&amp;大表[[#This Row],[例：108]]</f>
        <v/>
      </c>
    </row>
    <row r="540" spans="2:35" ht="16.2" x14ac:dyDescent="0.3"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93"/>
      <c r="M540" s="28">
        <v>524</v>
      </c>
      <c r="N540" s="28" t="str">
        <f>IF(大表[[#This Row],[有效 / 無效]]="有效",大表[[#This Row],[序]],"")</f>
        <v/>
      </c>
      <c r="O540" s="28" t="str">
        <f t="shared" si="56"/>
        <v>紀念品</v>
      </c>
      <c r="P540" s="84">
        <f t="shared" ca="1" si="57"/>
        <v>46322</v>
      </c>
      <c r="Q540" s="28">
        <f t="shared" si="58"/>
        <v>0</v>
      </c>
      <c r="R540" s="28">
        <f t="shared" si="59"/>
        <v>0</v>
      </c>
      <c r="S540" s="28">
        <f>IF(COUNTA(大表[[#This Row],[舉例：陳大文]:[例：108]])=2,COUNTIF(大表[名+時數],大表[[#This Row],[名+時數]]),0)</f>
        <v>0</v>
      </c>
      <c r="T540" s="28" t="str">
        <f t="shared" si="60"/>
        <v>Sxxx</v>
      </c>
      <c r="U540" s="28" t="str">
        <f t="shared" si="61"/>
        <v>2526</v>
      </c>
      <c r="V540" s="28" t="str">
        <f t="shared" si="62"/>
        <v/>
      </c>
      <c r="W540" s="34"/>
      <c r="X540" s="35"/>
      <c r="Y540" s="52"/>
      <c r="Z540" s="31"/>
      <c r="AA540" s="31"/>
      <c r="AB540" s="31"/>
      <c r="AC5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0" s="173"/>
      <c r="AE540" s="174"/>
      <c r="AF540" s="174"/>
      <c r="AG540" s="174"/>
      <c r="AH540" s="174"/>
      <c r="AI540" s="179" t="str">
        <f>TRIM(CLEAN(大表[[#This Row],[舉例：陳大文]]))&amp;大表[[#This Row],[例：108]]</f>
        <v/>
      </c>
    </row>
    <row r="541" spans="2:35" ht="16.2" x14ac:dyDescent="0.3"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93"/>
      <c r="M541" s="28">
        <v>525</v>
      </c>
      <c r="N541" s="28" t="str">
        <f>IF(大表[[#This Row],[有效 / 無效]]="有效",大表[[#This Row],[序]],"")</f>
        <v/>
      </c>
      <c r="O541" s="28" t="str">
        <f t="shared" si="56"/>
        <v>紀念品</v>
      </c>
      <c r="P541" s="84">
        <f t="shared" ca="1" si="57"/>
        <v>46322</v>
      </c>
      <c r="Q541" s="28">
        <f t="shared" si="58"/>
        <v>0</v>
      </c>
      <c r="R541" s="28">
        <f t="shared" si="59"/>
        <v>0</v>
      </c>
      <c r="S541" s="28">
        <f>IF(COUNTA(大表[[#This Row],[舉例：陳大文]:[例：108]])=2,COUNTIF(大表[名+時數],大表[[#This Row],[名+時數]]),0)</f>
        <v>0</v>
      </c>
      <c r="T541" s="28" t="str">
        <f t="shared" si="60"/>
        <v>Sxxx</v>
      </c>
      <c r="U541" s="28" t="str">
        <f t="shared" si="61"/>
        <v>2526</v>
      </c>
      <c r="V541" s="28" t="str">
        <f t="shared" si="62"/>
        <v/>
      </c>
      <c r="W541" s="34"/>
      <c r="X541" s="35"/>
      <c r="Y541" s="52"/>
      <c r="Z541" s="31"/>
      <c r="AA541" s="31"/>
      <c r="AB541" s="31"/>
      <c r="AC5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1" s="173"/>
      <c r="AE541" s="174"/>
      <c r="AF541" s="174"/>
      <c r="AG541" s="174"/>
      <c r="AH541" s="174"/>
      <c r="AI541" s="179" t="str">
        <f>TRIM(CLEAN(大表[[#This Row],[舉例：陳大文]]))&amp;大表[[#This Row],[例：108]]</f>
        <v/>
      </c>
    </row>
    <row r="542" spans="2:35" ht="16.2" x14ac:dyDescent="0.3"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93"/>
      <c r="M542" s="28">
        <v>526</v>
      </c>
      <c r="N542" s="28" t="str">
        <f>IF(大表[[#This Row],[有效 / 無效]]="有效",大表[[#This Row],[序]],"")</f>
        <v/>
      </c>
      <c r="O542" s="28" t="str">
        <f t="shared" si="56"/>
        <v>紀念品</v>
      </c>
      <c r="P542" s="84">
        <f t="shared" ca="1" si="57"/>
        <v>46322</v>
      </c>
      <c r="Q542" s="28">
        <f t="shared" si="58"/>
        <v>0</v>
      </c>
      <c r="R542" s="28">
        <f t="shared" si="59"/>
        <v>0</v>
      </c>
      <c r="S542" s="28">
        <f>IF(COUNTA(大表[[#This Row],[舉例：陳大文]:[例：108]])=2,COUNTIF(大表[名+時數],大表[[#This Row],[名+時數]]),0)</f>
        <v>0</v>
      </c>
      <c r="T542" s="28" t="str">
        <f t="shared" si="60"/>
        <v>Sxxx</v>
      </c>
      <c r="U542" s="28" t="str">
        <f t="shared" si="61"/>
        <v>2526</v>
      </c>
      <c r="V542" s="28" t="str">
        <f t="shared" si="62"/>
        <v/>
      </c>
      <c r="W542" s="34"/>
      <c r="X542" s="35"/>
      <c r="Y542" s="52"/>
      <c r="Z542" s="31"/>
      <c r="AA542" s="31"/>
      <c r="AB542" s="31"/>
      <c r="AC5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2" s="173"/>
      <c r="AE542" s="174"/>
      <c r="AF542" s="174"/>
      <c r="AG542" s="174"/>
      <c r="AH542" s="174"/>
      <c r="AI542" s="179" t="str">
        <f>TRIM(CLEAN(大表[[#This Row],[舉例：陳大文]]))&amp;大表[[#This Row],[例：108]]</f>
        <v/>
      </c>
    </row>
    <row r="543" spans="2:35" ht="16.2" x14ac:dyDescent="0.3"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93"/>
      <c r="M543" s="28">
        <v>527</v>
      </c>
      <c r="N543" s="28" t="str">
        <f>IF(大表[[#This Row],[有效 / 無效]]="有效",大表[[#This Row],[序]],"")</f>
        <v/>
      </c>
      <c r="O543" s="28" t="str">
        <f t="shared" si="56"/>
        <v>紀念品</v>
      </c>
      <c r="P543" s="84">
        <f t="shared" ca="1" si="57"/>
        <v>46322</v>
      </c>
      <c r="Q543" s="28">
        <f t="shared" si="58"/>
        <v>0</v>
      </c>
      <c r="R543" s="28">
        <f t="shared" si="59"/>
        <v>0</v>
      </c>
      <c r="S543" s="28">
        <f>IF(COUNTA(大表[[#This Row],[舉例：陳大文]:[例：108]])=2,COUNTIF(大表[名+時數],大表[[#This Row],[名+時數]]),0)</f>
        <v>0</v>
      </c>
      <c r="T543" s="28" t="str">
        <f t="shared" si="60"/>
        <v>Sxxx</v>
      </c>
      <c r="U543" s="28" t="str">
        <f t="shared" si="61"/>
        <v>2526</v>
      </c>
      <c r="V543" s="28" t="str">
        <f t="shared" si="62"/>
        <v/>
      </c>
      <c r="W543" s="34"/>
      <c r="X543" s="35"/>
      <c r="Y543" s="52"/>
      <c r="Z543" s="31"/>
      <c r="AA543" s="31"/>
      <c r="AB543" s="31"/>
      <c r="AC5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3" s="173"/>
      <c r="AE543" s="174"/>
      <c r="AF543" s="174"/>
      <c r="AG543" s="174"/>
      <c r="AH543" s="174"/>
      <c r="AI543" s="179" t="str">
        <f>TRIM(CLEAN(大表[[#This Row],[舉例：陳大文]]))&amp;大表[[#This Row],[例：108]]</f>
        <v/>
      </c>
    </row>
    <row r="544" spans="2:35" ht="16.2" x14ac:dyDescent="0.3"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93"/>
      <c r="M544" s="28">
        <v>528</v>
      </c>
      <c r="N544" s="28" t="str">
        <f>IF(大表[[#This Row],[有效 / 無效]]="有效",大表[[#This Row],[序]],"")</f>
        <v/>
      </c>
      <c r="O544" s="28" t="str">
        <f t="shared" si="56"/>
        <v>紀念品</v>
      </c>
      <c r="P544" s="84">
        <f t="shared" ca="1" si="57"/>
        <v>46322</v>
      </c>
      <c r="Q544" s="28">
        <f t="shared" si="58"/>
        <v>0</v>
      </c>
      <c r="R544" s="28">
        <f t="shared" si="59"/>
        <v>0</v>
      </c>
      <c r="S544" s="28">
        <f>IF(COUNTA(大表[[#This Row],[舉例：陳大文]:[例：108]])=2,COUNTIF(大表[名+時數],大表[[#This Row],[名+時數]]),0)</f>
        <v>0</v>
      </c>
      <c r="T544" s="28" t="str">
        <f t="shared" si="60"/>
        <v>Sxxx</v>
      </c>
      <c r="U544" s="28" t="str">
        <f t="shared" si="61"/>
        <v>2526</v>
      </c>
      <c r="V544" s="28" t="str">
        <f t="shared" si="62"/>
        <v/>
      </c>
      <c r="W544" s="34"/>
      <c r="X544" s="35"/>
      <c r="Y544" s="52"/>
      <c r="Z544" s="31"/>
      <c r="AA544" s="31"/>
      <c r="AB544" s="31"/>
      <c r="AC5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4" s="173"/>
      <c r="AE544" s="174"/>
      <c r="AF544" s="174"/>
      <c r="AG544" s="174"/>
      <c r="AH544" s="174"/>
      <c r="AI544" s="179" t="str">
        <f>TRIM(CLEAN(大表[[#This Row],[舉例：陳大文]]))&amp;大表[[#This Row],[例：108]]</f>
        <v/>
      </c>
    </row>
    <row r="545" spans="2:35" ht="16.2" x14ac:dyDescent="0.3"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93"/>
      <c r="M545" s="28">
        <v>529</v>
      </c>
      <c r="N545" s="28" t="str">
        <f>IF(大表[[#This Row],[有效 / 無效]]="有效",大表[[#This Row],[序]],"")</f>
        <v/>
      </c>
      <c r="O545" s="28" t="str">
        <f t="shared" si="56"/>
        <v>紀念品</v>
      </c>
      <c r="P545" s="84">
        <f t="shared" ca="1" si="57"/>
        <v>46322</v>
      </c>
      <c r="Q545" s="28">
        <f t="shared" si="58"/>
        <v>0</v>
      </c>
      <c r="R545" s="28">
        <f t="shared" si="59"/>
        <v>0</v>
      </c>
      <c r="S545" s="28">
        <f>IF(COUNTA(大表[[#This Row],[舉例：陳大文]:[例：108]])=2,COUNTIF(大表[名+時數],大表[[#This Row],[名+時數]]),0)</f>
        <v>0</v>
      </c>
      <c r="T545" s="28" t="str">
        <f t="shared" si="60"/>
        <v>Sxxx</v>
      </c>
      <c r="U545" s="28" t="str">
        <f t="shared" si="61"/>
        <v>2526</v>
      </c>
      <c r="V545" s="28" t="str">
        <f t="shared" si="62"/>
        <v/>
      </c>
      <c r="W545" s="34"/>
      <c r="X545" s="35"/>
      <c r="Y545" s="52"/>
      <c r="Z545" s="31"/>
      <c r="AA545" s="31"/>
      <c r="AB545" s="31"/>
      <c r="AC5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5" s="173"/>
      <c r="AE545" s="174"/>
      <c r="AF545" s="174"/>
      <c r="AG545" s="174"/>
      <c r="AH545" s="174"/>
      <c r="AI545" s="179" t="str">
        <f>TRIM(CLEAN(大表[[#This Row],[舉例：陳大文]]))&amp;大表[[#This Row],[例：108]]</f>
        <v/>
      </c>
    </row>
    <row r="546" spans="2:35" ht="16.2" x14ac:dyDescent="0.3"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93"/>
      <c r="M546" s="28">
        <v>530</v>
      </c>
      <c r="N546" s="28" t="str">
        <f>IF(大表[[#This Row],[有效 / 無效]]="有效",大表[[#This Row],[序]],"")</f>
        <v/>
      </c>
      <c r="O546" s="28" t="str">
        <f t="shared" si="56"/>
        <v>紀念品</v>
      </c>
      <c r="P546" s="84">
        <f t="shared" ca="1" si="57"/>
        <v>46322</v>
      </c>
      <c r="Q546" s="28">
        <f t="shared" si="58"/>
        <v>0</v>
      </c>
      <c r="R546" s="28">
        <f t="shared" si="59"/>
        <v>0</v>
      </c>
      <c r="S546" s="28">
        <f>IF(COUNTA(大表[[#This Row],[舉例：陳大文]:[例：108]])=2,COUNTIF(大表[名+時數],大表[[#This Row],[名+時數]]),0)</f>
        <v>0</v>
      </c>
      <c r="T546" s="28" t="str">
        <f t="shared" si="60"/>
        <v>Sxxx</v>
      </c>
      <c r="U546" s="28" t="str">
        <f t="shared" si="61"/>
        <v>2526</v>
      </c>
      <c r="V546" s="28" t="str">
        <f t="shared" si="62"/>
        <v/>
      </c>
      <c r="W546" s="34"/>
      <c r="X546" s="35"/>
      <c r="Y546" s="52"/>
      <c r="Z546" s="31"/>
      <c r="AA546" s="31"/>
      <c r="AB546" s="31"/>
      <c r="AC5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6" s="173"/>
      <c r="AE546" s="174"/>
      <c r="AF546" s="174"/>
      <c r="AG546" s="174"/>
      <c r="AH546" s="174"/>
      <c r="AI546" s="179" t="str">
        <f>TRIM(CLEAN(大表[[#This Row],[舉例：陳大文]]))&amp;大表[[#This Row],[例：108]]</f>
        <v/>
      </c>
    </row>
    <row r="547" spans="2:35" ht="16.2" x14ac:dyDescent="0.3"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93"/>
      <c r="M547" s="28">
        <v>531</v>
      </c>
      <c r="N547" s="28" t="str">
        <f>IF(大表[[#This Row],[有效 / 無效]]="有效",大表[[#This Row],[序]],"")</f>
        <v/>
      </c>
      <c r="O547" s="28" t="str">
        <f t="shared" si="56"/>
        <v>紀念品</v>
      </c>
      <c r="P547" s="84">
        <f t="shared" ca="1" si="57"/>
        <v>46322</v>
      </c>
      <c r="Q547" s="28">
        <f t="shared" si="58"/>
        <v>0</v>
      </c>
      <c r="R547" s="28">
        <f t="shared" si="59"/>
        <v>0</v>
      </c>
      <c r="S547" s="28">
        <f>IF(COUNTA(大表[[#This Row],[舉例：陳大文]:[例：108]])=2,COUNTIF(大表[名+時數],大表[[#This Row],[名+時數]]),0)</f>
        <v>0</v>
      </c>
      <c r="T547" s="28" t="str">
        <f t="shared" si="60"/>
        <v>Sxxx</v>
      </c>
      <c r="U547" s="28" t="str">
        <f t="shared" si="61"/>
        <v>2526</v>
      </c>
      <c r="V547" s="28" t="str">
        <f t="shared" si="62"/>
        <v/>
      </c>
      <c r="W547" s="34"/>
      <c r="X547" s="35"/>
      <c r="Y547" s="52"/>
      <c r="Z547" s="31"/>
      <c r="AA547" s="31"/>
      <c r="AB547" s="31"/>
      <c r="AC5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7" s="173"/>
      <c r="AE547" s="174"/>
      <c r="AF547" s="174"/>
      <c r="AG547" s="174"/>
      <c r="AH547" s="174"/>
      <c r="AI547" s="179" t="str">
        <f>TRIM(CLEAN(大表[[#This Row],[舉例：陳大文]]))&amp;大表[[#This Row],[例：108]]</f>
        <v/>
      </c>
    </row>
    <row r="548" spans="2:35" ht="16.2" x14ac:dyDescent="0.3"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93"/>
      <c r="M548" s="28">
        <v>532</v>
      </c>
      <c r="N548" s="28" t="str">
        <f>IF(大表[[#This Row],[有效 / 無效]]="有效",大表[[#This Row],[序]],"")</f>
        <v/>
      </c>
      <c r="O548" s="28" t="str">
        <f t="shared" si="56"/>
        <v>紀念品</v>
      </c>
      <c r="P548" s="84">
        <f t="shared" ca="1" si="57"/>
        <v>46322</v>
      </c>
      <c r="Q548" s="28">
        <f t="shared" si="58"/>
        <v>0</v>
      </c>
      <c r="R548" s="28">
        <f t="shared" si="59"/>
        <v>0</v>
      </c>
      <c r="S548" s="28">
        <f>IF(COUNTA(大表[[#This Row],[舉例：陳大文]:[例：108]])=2,COUNTIF(大表[名+時數],大表[[#This Row],[名+時數]]),0)</f>
        <v>0</v>
      </c>
      <c r="T548" s="28" t="str">
        <f t="shared" si="60"/>
        <v>Sxxx</v>
      </c>
      <c r="U548" s="28" t="str">
        <f t="shared" si="61"/>
        <v>2526</v>
      </c>
      <c r="V548" s="28" t="str">
        <f t="shared" si="62"/>
        <v/>
      </c>
      <c r="W548" s="34"/>
      <c r="X548" s="35"/>
      <c r="Y548" s="52"/>
      <c r="Z548" s="31"/>
      <c r="AA548" s="31"/>
      <c r="AB548" s="31"/>
      <c r="AC5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8" s="173"/>
      <c r="AE548" s="174"/>
      <c r="AF548" s="174"/>
      <c r="AG548" s="174"/>
      <c r="AH548" s="174"/>
      <c r="AI548" s="179" t="str">
        <f>TRIM(CLEAN(大表[[#This Row],[舉例：陳大文]]))&amp;大表[[#This Row],[例：108]]</f>
        <v/>
      </c>
    </row>
    <row r="549" spans="2:35" ht="16.2" x14ac:dyDescent="0.3"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93"/>
      <c r="M549" s="28">
        <v>533</v>
      </c>
      <c r="N549" s="28" t="str">
        <f>IF(大表[[#This Row],[有效 / 無效]]="有效",大表[[#This Row],[序]],"")</f>
        <v/>
      </c>
      <c r="O549" s="28" t="str">
        <f t="shared" si="56"/>
        <v>紀念品</v>
      </c>
      <c r="P549" s="84">
        <f t="shared" ca="1" si="57"/>
        <v>46322</v>
      </c>
      <c r="Q549" s="28">
        <f t="shared" si="58"/>
        <v>0</v>
      </c>
      <c r="R549" s="28">
        <f t="shared" si="59"/>
        <v>0</v>
      </c>
      <c r="S549" s="28">
        <f>IF(COUNTA(大表[[#This Row],[舉例：陳大文]:[例：108]])=2,COUNTIF(大表[名+時數],大表[[#This Row],[名+時數]]),0)</f>
        <v>0</v>
      </c>
      <c r="T549" s="28" t="str">
        <f t="shared" si="60"/>
        <v>Sxxx</v>
      </c>
      <c r="U549" s="28" t="str">
        <f t="shared" si="61"/>
        <v>2526</v>
      </c>
      <c r="V549" s="28" t="str">
        <f t="shared" si="62"/>
        <v/>
      </c>
      <c r="W549" s="34"/>
      <c r="X549" s="35"/>
      <c r="Y549" s="52"/>
      <c r="Z549" s="31"/>
      <c r="AA549" s="31"/>
      <c r="AB549" s="31"/>
      <c r="AC5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49" s="173"/>
      <c r="AE549" s="174"/>
      <c r="AF549" s="174"/>
      <c r="AG549" s="174"/>
      <c r="AH549" s="174"/>
      <c r="AI549" s="179" t="str">
        <f>TRIM(CLEAN(大表[[#This Row],[舉例：陳大文]]))&amp;大表[[#This Row],[例：108]]</f>
        <v/>
      </c>
    </row>
    <row r="550" spans="2:35" ht="16.2" x14ac:dyDescent="0.3"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93"/>
      <c r="M550" s="28">
        <v>534</v>
      </c>
      <c r="N550" s="28" t="str">
        <f>IF(大表[[#This Row],[有效 / 無效]]="有效",大表[[#This Row],[序]],"")</f>
        <v/>
      </c>
      <c r="O550" s="28" t="str">
        <f t="shared" si="56"/>
        <v>紀念品</v>
      </c>
      <c r="P550" s="84">
        <f t="shared" ca="1" si="57"/>
        <v>46322</v>
      </c>
      <c r="Q550" s="28">
        <f t="shared" si="58"/>
        <v>0</v>
      </c>
      <c r="R550" s="28">
        <f t="shared" si="59"/>
        <v>0</v>
      </c>
      <c r="S550" s="28">
        <f>IF(COUNTA(大表[[#This Row],[舉例：陳大文]:[例：108]])=2,COUNTIF(大表[名+時數],大表[[#This Row],[名+時數]]),0)</f>
        <v>0</v>
      </c>
      <c r="T550" s="28" t="str">
        <f t="shared" si="60"/>
        <v>Sxxx</v>
      </c>
      <c r="U550" s="28" t="str">
        <f t="shared" si="61"/>
        <v>2526</v>
      </c>
      <c r="V550" s="28" t="str">
        <f t="shared" si="62"/>
        <v/>
      </c>
      <c r="W550" s="34"/>
      <c r="X550" s="35"/>
      <c r="Y550" s="52"/>
      <c r="Z550" s="31"/>
      <c r="AA550" s="31"/>
      <c r="AB550" s="31"/>
      <c r="AC5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0" s="173"/>
      <c r="AE550" s="174"/>
      <c r="AF550" s="174"/>
      <c r="AG550" s="174"/>
      <c r="AH550" s="174"/>
      <c r="AI550" s="179" t="str">
        <f>TRIM(CLEAN(大表[[#This Row],[舉例：陳大文]]))&amp;大表[[#This Row],[例：108]]</f>
        <v/>
      </c>
    </row>
    <row r="551" spans="2:35" ht="16.2" x14ac:dyDescent="0.3"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93"/>
      <c r="M551" s="28">
        <v>535</v>
      </c>
      <c r="N551" s="28" t="str">
        <f>IF(大表[[#This Row],[有效 / 無效]]="有效",大表[[#This Row],[序]],"")</f>
        <v/>
      </c>
      <c r="O551" s="28" t="str">
        <f t="shared" si="56"/>
        <v>紀念品</v>
      </c>
      <c r="P551" s="84">
        <f t="shared" ca="1" si="57"/>
        <v>46322</v>
      </c>
      <c r="Q551" s="28">
        <f t="shared" si="58"/>
        <v>0</v>
      </c>
      <c r="R551" s="28">
        <f t="shared" si="59"/>
        <v>0</v>
      </c>
      <c r="S551" s="28">
        <f>IF(COUNTA(大表[[#This Row],[舉例：陳大文]:[例：108]])=2,COUNTIF(大表[名+時數],大表[[#This Row],[名+時數]]),0)</f>
        <v>0</v>
      </c>
      <c r="T551" s="28" t="str">
        <f t="shared" si="60"/>
        <v>Sxxx</v>
      </c>
      <c r="U551" s="28" t="str">
        <f t="shared" si="61"/>
        <v>2526</v>
      </c>
      <c r="V551" s="28" t="str">
        <f t="shared" si="62"/>
        <v/>
      </c>
      <c r="W551" s="34"/>
      <c r="X551" s="35"/>
      <c r="Y551" s="52"/>
      <c r="Z551" s="31"/>
      <c r="AA551" s="31"/>
      <c r="AB551" s="31"/>
      <c r="AC5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1" s="173"/>
      <c r="AE551" s="174"/>
      <c r="AF551" s="174"/>
      <c r="AG551" s="174"/>
      <c r="AH551" s="174"/>
      <c r="AI551" s="179" t="str">
        <f>TRIM(CLEAN(大表[[#This Row],[舉例：陳大文]]))&amp;大表[[#This Row],[例：108]]</f>
        <v/>
      </c>
    </row>
    <row r="552" spans="2:35" ht="16.2" x14ac:dyDescent="0.3"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93"/>
      <c r="M552" s="28">
        <v>536</v>
      </c>
      <c r="N552" s="28" t="str">
        <f>IF(大表[[#This Row],[有效 / 無效]]="有效",大表[[#This Row],[序]],"")</f>
        <v/>
      </c>
      <c r="O552" s="28" t="str">
        <f t="shared" si="56"/>
        <v>紀念品</v>
      </c>
      <c r="P552" s="84">
        <f t="shared" ca="1" si="57"/>
        <v>46322</v>
      </c>
      <c r="Q552" s="28">
        <f t="shared" si="58"/>
        <v>0</v>
      </c>
      <c r="R552" s="28">
        <f t="shared" si="59"/>
        <v>0</v>
      </c>
      <c r="S552" s="28">
        <f>IF(COUNTA(大表[[#This Row],[舉例：陳大文]:[例：108]])=2,COUNTIF(大表[名+時數],大表[[#This Row],[名+時數]]),0)</f>
        <v>0</v>
      </c>
      <c r="T552" s="28" t="str">
        <f t="shared" si="60"/>
        <v>Sxxx</v>
      </c>
      <c r="U552" s="28" t="str">
        <f t="shared" si="61"/>
        <v>2526</v>
      </c>
      <c r="V552" s="28" t="str">
        <f t="shared" si="62"/>
        <v/>
      </c>
      <c r="W552" s="34"/>
      <c r="X552" s="35"/>
      <c r="Y552" s="52"/>
      <c r="Z552" s="31"/>
      <c r="AA552" s="31"/>
      <c r="AB552" s="31"/>
      <c r="AC5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2" s="173"/>
      <c r="AE552" s="174"/>
      <c r="AF552" s="174"/>
      <c r="AG552" s="174"/>
      <c r="AH552" s="174"/>
      <c r="AI552" s="179" t="str">
        <f>TRIM(CLEAN(大表[[#This Row],[舉例：陳大文]]))&amp;大表[[#This Row],[例：108]]</f>
        <v/>
      </c>
    </row>
    <row r="553" spans="2:35" ht="16.2" x14ac:dyDescent="0.3"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93"/>
      <c r="M553" s="28">
        <v>537</v>
      </c>
      <c r="N553" s="28" t="str">
        <f>IF(大表[[#This Row],[有效 / 無效]]="有效",大表[[#This Row],[序]],"")</f>
        <v/>
      </c>
      <c r="O553" s="28" t="str">
        <f t="shared" si="56"/>
        <v>紀念品</v>
      </c>
      <c r="P553" s="84">
        <f t="shared" ca="1" si="57"/>
        <v>46322</v>
      </c>
      <c r="Q553" s="28">
        <f t="shared" si="58"/>
        <v>0</v>
      </c>
      <c r="R553" s="28">
        <f t="shared" si="59"/>
        <v>0</v>
      </c>
      <c r="S553" s="28">
        <f>IF(COUNTA(大表[[#This Row],[舉例：陳大文]:[例：108]])=2,COUNTIF(大表[名+時數],大表[[#This Row],[名+時數]]),0)</f>
        <v>0</v>
      </c>
      <c r="T553" s="28" t="str">
        <f t="shared" si="60"/>
        <v>Sxxx</v>
      </c>
      <c r="U553" s="28" t="str">
        <f t="shared" si="61"/>
        <v>2526</v>
      </c>
      <c r="V553" s="28" t="str">
        <f t="shared" si="62"/>
        <v/>
      </c>
      <c r="W553" s="34"/>
      <c r="X553" s="35"/>
      <c r="Y553" s="52"/>
      <c r="Z553" s="31"/>
      <c r="AA553" s="31"/>
      <c r="AB553" s="31"/>
      <c r="AC5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3" s="173"/>
      <c r="AE553" s="174"/>
      <c r="AF553" s="174"/>
      <c r="AG553" s="174"/>
      <c r="AH553" s="174"/>
      <c r="AI553" s="179" t="str">
        <f>TRIM(CLEAN(大表[[#This Row],[舉例：陳大文]]))&amp;大表[[#This Row],[例：108]]</f>
        <v/>
      </c>
    </row>
    <row r="554" spans="2:35" ht="16.2" x14ac:dyDescent="0.3"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93"/>
      <c r="M554" s="28">
        <v>538</v>
      </c>
      <c r="N554" s="28" t="str">
        <f>IF(大表[[#This Row],[有效 / 無效]]="有效",大表[[#This Row],[序]],"")</f>
        <v/>
      </c>
      <c r="O554" s="28" t="str">
        <f t="shared" si="56"/>
        <v>紀念品</v>
      </c>
      <c r="P554" s="84">
        <f t="shared" ca="1" si="57"/>
        <v>46322</v>
      </c>
      <c r="Q554" s="28">
        <f t="shared" si="58"/>
        <v>0</v>
      </c>
      <c r="R554" s="28">
        <f t="shared" si="59"/>
        <v>0</v>
      </c>
      <c r="S554" s="28">
        <f>IF(COUNTA(大表[[#This Row],[舉例：陳大文]:[例：108]])=2,COUNTIF(大表[名+時數],大表[[#This Row],[名+時數]]),0)</f>
        <v>0</v>
      </c>
      <c r="T554" s="28" t="str">
        <f t="shared" si="60"/>
        <v>Sxxx</v>
      </c>
      <c r="U554" s="28" t="str">
        <f t="shared" si="61"/>
        <v>2526</v>
      </c>
      <c r="V554" s="28" t="str">
        <f t="shared" si="62"/>
        <v/>
      </c>
      <c r="W554" s="34"/>
      <c r="X554" s="35"/>
      <c r="Y554" s="52"/>
      <c r="Z554" s="31"/>
      <c r="AA554" s="31"/>
      <c r="AB554" s="31"/>
      <c r="AC5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4" s="173"/>
      <c r="AE554" s="174"/>
      <c r="AF554" s="174"/>
      <c r="AG554" s="174"/>
      <c r="AH554" s="174"/>
      <c r="AI554" s="179" t="str">
        <f>TRIM(CLEAN(大表[[#This Row],[舉例：陳大文]]))&amp;大表[[#This Row],[例：108]]</f>
        <v/>
      </c>
    </row>
    <row r="555" spans="2:35" ht="16.2" x14ac:dyDescent="0.3"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93"/>
      <c r="M555" s="28">
        <v>539</v>
      </c>
      <c r="N555" s="28" t="str">
        <f>IF(大表[[#This Row],[有效 / 無效]]="有效",大表[[#This Row],[序]],"")</f>
        <v/>
      </c>
      <c r="O555" s="28" t="str">
        <f t="shared" si="56"/>
        <v>紀念品</v>
      </c>
      <c r="P555" s="84">
        <f t="shared" ca="1" si="57"/>
        <v>46322</v>
      </c>
      <c r="Q555" s="28">
        <f t="shared" si="58"/>
        <v>0</v>
      </c>
      <c r="R555" s="28">
        <f t="shared" si="59"/>
        <v>0</v>
      </c>
      <c r="S555" s="28">
        <f>IF(COUNTA(大表[[#This Row],[舉例：陳大文]:[例：108]])=2,COUNTIF(大表[名+時數],大表[[#This Row],[名+時數]]),0)</f>
        <v>0</v>
      </c>
      <c r="T555" s="28" t="str">
        <f t="shared" si="60"/>
        <v>Sxxx</v>
      </c>
      <c r="U555" s="28" t="str">
        <f t="shared" si="61"/>
        <v>2526</v>
      </c>
      <c r="V555" s="28" t="str">
        <f t="shared" si="62"/>
        <v/>
      </c>
      <c r="W555" s="34"/>
      <c r="X555" s="35"/>
      <c r="Y555" s="52"/>
      <c r="Z555" s="31"/>
      <c r="AA555" s="31"/>
      <c r="AB555" s="31"/>
      <c r="AC5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5" s="173"/>
      <c r="AE555" s="174"/>
      <c r="AF555" s="174"/>
      <c r="AG555" s="174"/>
      <c r="AH555" s="174"/>
      <c r="AI555" s="179" t="str">
        <f>TRIM(CLEAN(大表[[#This Row],[舉例：陳大文]]))&amp;大表[[#This Row],[例：108]]</f>
        <v/>
      </c>
    </row>
    <row r="556" spans="2:35" ht="16.2" x14ac:dyDescent="0.3"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93"/>
      <c r="M556" s="28">
        <v>540</v>
      </c>
      <c r="N556" s="28" t="str">
        <f>IF(大表[[#This Row],[有效 / 無效]]="有效",大表[[#This Row],[序]],"")</f>
        <v/>
      </c>
      <c r="O556" s="28" t="str">
        <f t="shared" si="56"/>
        <v>紀念品</v>
      </c>
      <c r="P556" s="84">
        <f t="shared" ca="1" si="57"/>
        <v>46322</v>
      </c>
      <c r="Q556" s="28">
        <f t="shared" si="58"/>
        <v>0</v>
      </c>
      <c r="R556" s="28">
        <f t="shared" si="59"/>
        <v>0</v>
      </c>
      <c r="S556" s="28">
        <f>IF(COUNTA(大表[[#This Row],[舉例：陳大文]:[例：108]])=2,COUNTIF(大表[名+時數],大表[[#This Row],[名+時數]]),0)</f>
        <v>0</v>
      </c>
      <c r="T556" s="28" t="str">
        <f t="shared" si="60"/>
        <v>Sxxx</v>
      </c>
      <c r="U556" s="28" t="str">
        <f t="shared" si="61"/>
        <v>2526</v>
      </c>
      <c r="V556" s="28" t="str">
        <f t="shared" si="62"/>
        <v/>
      </c>
      <c r="W556" s="34"/>
      <c r="X556" s="35"/>
      <c r="Y556" s="52"/>
      <c r="Z556" s="31"/>
      <c r="AA556" s="31"/>
      <c r="AB556" s="31"/>
      <c r="AC5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6" s="173"/>
      <c r="AE556" s="174"/>
      <c r="AF556" s="174"/>
      <c r="AG556" s="174"/>
      <c r="AH556" s="174"/>
      <c r="AI556" s="179" t="str">
        <f>TRIM(CLEAN(大表[[#This Row],[舉例：陳大文]]))&amp;大表[[#This Row],[例：108]]</f>
        <v/>
      </c>
    </row>
    <row r="557" spans="2:35" ht="16.2" x14ac:dyDescent="0.3"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93"/>
      <c r="M557" s="28">
        <v>541</v>
      </c>
      <c r="N557" s="28" t="str">
        <f>IF(大表[[#This Row],[有效 / 無效]]="有效",大表[[#This Row],[序]],"")</f>
        <v/>
      </c>
      <c r="O557" s="28" t="str">
        <f t="shared" si="56"/>
        <v>紀念品</v>
      </c>
      <c r="P557" s="84">
        <f t="shared" ca="1" si="57"/>
        <v>46322</v>
      </c>
      <c r="Q557" s="28">
        <f t="shared" si="58"/>
        <v>0</v>
      </c>
      <c r="R557" s="28">
        <f t="shared" si="59"/>
        <v>0</v>
      </c>
      <c r="S557" s="28">
        <f>IF(COUNTA(大表[[#This Row],[舉例：陳大文]:[例：108]])=2,COUNTIF(大表[名+時數],大表[[#This Row],[名+時數]]),0)</f>
        <v>0</v>
      </c>
      <c r="T557" s="28" t="str">
        <f t="shared" si="60"/>
        <v>Sxxx</v>
      </c>
      <c r="U557" s="28" t="str">
        <f t="shared" si="61"/>
        <v>2526</v>
      </c>
      <c r="V557" s="28" t="str">
        <f t="shared" si="62"/>
        <v/>
      </c>
      <c r="W557" s="34"/>
      <c r="X557" s="35"/>
      <c r="Y557" s="52"/>
      <c r="Z557" s="31"/>
      <c r="AA557" s="31"/>
      <c r="AB557" s="31"/>
      <c r="AC5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7" s="173"/>
      <c r="AE557" s="174"/>
      <c r="AF557" s="174"/>
      <c r="AG557" s="174"/>
      <c r="AH557" s="174"/>
      <c r="AI557" s="179" t="str">
        <f>TRIM(CLEAN(大表[[#This Row],[舉例：陳大文]]))&amp;大表[[#This Row],[例：108]]</f>
        <v/>
      </c>
    </row>
    <row r="558" spans="2:35" ht="16.2" x14ac:dyDescent="0.3"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93"/>
      <c r="M558" s="28">
        <v>542</v>
      </c>
      <c r="N558" s="28" t="str">
        <f>IF(大表[[#This Row],[有效 / 無效]]="有效",大表[[#This Row],[序]],"")</f>
        <v/>
      </c>
      <c r="O558" s="28" t="str">
        <f t="shared" si="56"/>
        <v>紀念品</v>
      </c>
      <c r="P558" s="84">
        <f t="shared" ca="1" si="57"/>
        <v>46322</v>
      </c>
      <c r="Q558" s="28">
        <f t="shared" si="58"/>
        <v>0</v>
      </c>
      <c r="R558" s="28">
        <f t="shared" si="59"/>
        <v>0</v>
      </c>
      <c r="S558" s="28">
        <f>IF(COUNTA(大表[[#This Row],[舉例：陳大文]:[例：108]])=2,COUNTIF(大表[名+時數],大表[[#This Row],[名+時數]]),0)</f>
        <v>0</v>
      </c>
      <c r="T558" s="28" t="str">
        <f t="shared" si="60"/>
        <v>Sxxx</v>
      </c>
      <c r="U558" s="28" t="str">
        <f t="shared" si="61"/>
        <v>2526</v>
      </c>
      <c r="V558" s="28" t="str">
        <f t="shared" si="62"/>
        <v/>
      </c>
      <c r="W558" s="34"/>
      <c r="X558" s="35"/>
      <c r="Y558" s="52"/>
      <c r="Z558" s="31"/>
      <c r="AA558" s="31"/>
      <c r="AB558" s="31"/>
      <c r="AC5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8" s="173"/>
      <c r="AE558" s="174"/>
      <c r="AF558" s="174"/>
      <c r="AG558" s="174"/>
      <c r="AH558" s="174"/>
      <c r="AI558" s="179" t="str">
        <f>TRIM(CLEAN(大表[[#This Row],[舉例：陳大文]]))&amp;大表[[#This Row],[例：108]]</f>
        <v/>
      </c>
    </row>
    <row r="559" spans="2:35" ht="16.2" x14ac:dyDescent="0.3"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93"/>
      <c r="M559" s="28">
        <v>543</v>
      </c>
      <c r="N559" s="28" t="str">
        <f>IF(大表[[#This Row],[有效 / 無效]]="有效",大表[[#This Row],[序]],"")</f>
        <v/>
      </c>
      <c r="O559" s="28" t="str">
        <f t="shared" si="56"/>
        <v>紀念品</v>
      </c>
      <c r="P559" s="84">
        <f t="shared" ca="1" si="57"/>
        <v>46322</v>
      </c>
      <c r="Q559" s="28">
        <f t="shared" si="58"/>
        <v>0</v>
      </c>
      <c r="R559" s="28">
        <f t="shared" si="59"/>
        <v>0</v>
      </c>
      <c r="S559" s="28">
        <f>IF(COUNTA(大表[[#This Row],[舉例：陳大文]:[例：108]])=2,COUNTIF(大表[名+時數],大表[[#This Row],[名+時數]]),0)</f>
        <v>0</v>
      </c>
      <c r="T559" s="28" t="str">
        <f t="shared" si="60"/>
        <v>Sxxx</v>
      </c>
      <c r="U559" s="28" t="str">
        <f t="shared" si="61"/>
        <v>2526</v>
      </c>
      <c r="V559" s="28" t="str">
        <f t="shared" si="62"/>
        <v/>
      </c>
      <c r="W559" s="34"/>
      <c r="X559" s="35"/>
      <c r="Y559" s="52"/>
      <c r="Z559" s="31"/>
      <c r="AA559" s="31"/>
      <c r="AB559" s="31"/>
      <c r="AC5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59" s="173"/>
      <c r="AE559" s="174"/>
      <c r="AF559" s="174"/>
      <c r="AG559" s="174"/>
      <c r="AH559" s="174"/>
      <c r="AI559" s="179" t="str">
        <f>TRIM(CLEAN(大表[[#This Row],[舉例：陳大文]]))&amp;大表[[#This Row],[例：108]]</f>
        <v/>
      </c>
    </row>
    <row r="560" spans="2:35" ht="16.2" x14ac:dyDescent="0.3"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93"/>
      <c r="M560" s="28">
        <v>544</v>
      </c>
      <c r="N560" s="28" t="str">
        <f>IF(大表[[#This Row],[有效 / 無效]]="有效",大表[[#This Row],[序]],"")</f>
        <v/>
      </c>
      <c r="O560" s="28" t="str">
        <f t="shared" si="56"/>
        <v>紀念品</v>
      </c>
      <c r="P560" s="84">
        <f t="shared" ca="1" si="57"/>
        <v>46322</v>
      </c>
      <c r="Q560" s="28">
        <f t="shared" si="58"/>
        <v>0</v>
      </c>
      <c r="R560" s="28">
        <f t="shared" si="59"/>
        <v>0</v>
      </c>
      <c r="S560" s="28">
        <f>IF(COUNTA(大表[[#This Row],[舉例：陳大文]:[例：108]])=2,COUNTIF(大表[名+時數],大表[[#This Row],[名+時數]]),0)</f>
        <v>0</v>
      </c>
      <c r="T560" s="28" t="str">
        <f t="shared" si="60"/>
        <v>Sxxx</v>
      </c>
      <c r="U560" s="28" t="str">
        <f t="shared" si="61"/>
        <v>2526</v>
      </c>
      <c r="V560" s="28" t="str">
        <f t="shared" si="62"/>
        <v/>
      </c>
      <c r="W560" s="34"/>
      <c r="X560" s="35"/>
      <c r="Y560" s="52"/>
      <c r="Z560" s="31"/>
      <c r="AA560" s="31"/>
      <c r="AB560" s="31"/>
      <c r="AC5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0" s="173"/>
      <c r="AE560" s="174"/>
      <c r="AF560" s="174"/>
      <c r="AG560" s="174"/>
      <c r="AH560" s="174"/>
      <c r="AI560" s="179" t="str">
        <f>TRIM(CLEAN(大表[[#This Row],[舉例：陳大文]]))&amp;大表[[#This Row],[例：108]]</f>
        <v/>
      </c>
    </row>
    <row r="561" spans="2:35" ht="16.2" x14ac:dyDescent="0.3"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93"/>
      <c r="M561" s="28">
        <v>545</v>
      </c>
      <c r="N561" s="28" t="str">
        <f>IF(大表[[#This Row],[有效 / 無效]]="有效",大表[[#This Row],[序]],"")</f>
        <v/>
      </c>
      <c r="O561" s="28" t="str">
        <f t="shared" si="56"/>
        <v>紀念品</v>
      </c>
      <c r="P561" s="84">
        <f t="shared" ca="1" si="57"/>
        <v>46322</v>
      </c>
      <c r="Q561" s="28">
        <f t="shared" si="58"/>
        <v>0</v>
      </c>
      <c r="R561" s="28">
        <f t="shared" si="59"/>
        <v>0</v>
      </c>
      <c r="S561" s="28">
        <f>IF(COUNTA(大表[[#This Row],[舉例：陳大文]:[例：108]])=2,COUNTIF(大表[名+時數],大表[[#This Row],[名+時數]]),0)</f>
        <v>0</v>
      </c>
      <c r="T561" s="28" t="str">
        <f t="shared" si="60"/>
        <v>Sxxx</v>
      </c>
      <c r="U561" s="28" t="str">
        <f t="shared" si="61"/>
        <v>2526</v>
      </c>
      <c r="V561" s="28" t="str">
        <f t="shared" si="62"/>
        <v/>
      </c>
      <c r="W561" s="34"/>
      <c r="X561" s="35"/>
      <c r="Y561" s="52"/>
      <c r="Z561" s="31"/>
      <c r="AA561" s="31"/>
      <c r="AB561" s="31"/>
      <c r="AC5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1" s="173"/>
      <c r="AE561" s="174"/>
      <c r="AF561" s="174"/>
      <c r="AG561" s="174"/>
      <c r="AH561" s="174"/>
      <c r="AI561" s="179" t="str">
        <f>TRIM(CLEAN(大表[[#This Row],[舉例：陳大文]]))&amp;大表[[#This Row],[例：108]]</f>
        <v/>
      </c>
    </row>
    <row r="562" spans="2:35" ht="16.2" x14ac:dyDescent="0.3"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93"/>
      <c r="M562" s="28">
        <v>546</v>
      </c>
      <c r="N562" s="28" t="str">
        <f>IF(大表[[#This Row],[有效 / 無效]]="有效",大表[[#This Row],[序]],"")</f>
        <v/>
      </c>
      <c r="O562" s="28" t="str">
        <f t="shared" si="56"/>
        <v>紀念品</v>
      </c>
      <c r="P562" s="84">
        <f t="shared" ca="1" si="57"/>
        <v>46322</v>
      </c>
      <c r="Q562" s="28">
        <f t="shared" si="58"/>
        <v>0</v>
      </c>
      <c r="R562" s="28">
        <f t="shared" si="59"/>
        <v>0</v>
      </c>
      <c r="S562" s="28">
        <f>IF(COUNTA(大表[[#This Row],[舉例：陳大文]:[例：108]])=2,COUNTIF(大表[名+時數],大表[[#This Row],[名+時數]]),0)</f>
        <v>0</v>
      </c>
      <c r="T562" s="28" t="str">
        <f t="shared" si="60"/>
        <v>Sxxx</v>
      </c>
      <c r="U562" s="28" t="str">
        <f t="shared" si="61"/>
        <v>2526</v>
      </c>
      <c r="V562" s="28" t="str">
        <f t="shared" si="62"/>
        <v/>
      </c>
      <c r="W562" s="34"/>
      <c r="X562" s="35"/>
      <c r="Y562" s="52"/>
      <c r="Z562" s="31"/>
      <c r="AA562" s="31"/>
      <c r="AB562" s="31"/>
      <c r="AC5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2" s="173"/>
      <c r="AE562" s="174"/>
      <c r="AF562" s="174"/>
      <c r="AG562" s="174"/>
      <c r="AH562" s="174"/>
      <c r="AI562" s="179" t="str">
        <f>TRIM(CLEAN(大表[[#This Row],[舉例：陳大文]]))&amp;大表[[#This Row],[例：108]]</f>
        <v/>
      </c>
    </row>
    <row r="563" spans="2:35" ht="16.2" x14ac:dyDescent="0.3"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93"/>
      <c r="M563" s="28">
        <v>547</v>
      </c>
      <c r="N563" s="28" t="str">
        <f>IF(大表[[#This Row],[有效 / 無效]]="有效",大表[[#This Row],[序]],"")</f>
        <v/>
      </c>
      <c r="O563" s="28" t="str">
        <f t="shared" si="56"/>
        <v>紀念品</v>
      </c>
      <c r="P563" s="84">
        <f t="shared" ca="1" si="57"/>
        <v>46322</v>
      </c>
      <c r="Q563" s="28">
        <f t="shared" si="58"/>
        <v>0</v>
      </c>
      <c r="R563" s="28">
        <f t="shared" si="59"/>
        <v>0</v>
      </c>
      <c r="S563" s="28">
        <f>IF(COUNTA(大表[[#This Row],[舉例：陳大文]:[例：108]])=2,COUNTIF(大表[名+時數],大表[[#This Row],[名+時數]]),0)</f>
        <v>0</v>
      </c>
      <c r="T563" s="28" t="str">
        <f t="shared" si="60"/>
        <v>Sxxx</v>
      </c>
      <c r="U563" s="28" t="str">
        <f t="shared" si="61"/>
        <v>2526</v>
      </c>
      <c r="V563" s="28" t="str">
        <f t="shared" si="62"/>
        <v/>
      </c>
      <c r="W563" s="34"/>
      <c r="X563" s="35"/>
      <c r="Y563" s="52"/>
      <c r="Z563" s="31"/>
      <c r="AA563" s="31"/>
      <c r="AB563" s="31"/>
      <c r="AC5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3" s="173"/>
      <c r="AE563" s="174"/>
      <c r="AF563" s="174"/>
      <c r="AG563" s="174"/>
      <c r="AH563" s="174"/>
      <c r="AI563" s="179" t="str">
        <f>TRIM(CLEAN(大表[[#This Row],[舉例：陳大文]]))&amp;大表[[#This Row],[例：108]]</f>
        <v/>
      </c>
    </row>
    <row r="564" spans="2:35" ht="16.2" x14ac:dyDescent="0.3"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93"/>
      <c r="M564" s="28">
        <v>548</v>
      </c>
      <c r="N564" s="28" t="str">
        <f>IF(大表[[#This Row],[有效 / 無效]]="有效",大表[[#This Row],[序]],"")</f>
        <v/>
      </c>
      <c r="O564" s="28" t="str">
        <f t="shared" si="56"/>
        <v>紀念品</v>
      </c>
      <c r="P564" s="84">
        <f t="shared" ca="1" si="57"/>
        <v>46322</v>
      </c>
      <c r="Q564" s="28">
        <f t="shared" si="58"/>
        <v>0</v>
      </c>
      <c r="R564" s="28">
        <f t="shared" si="59"/>
        <v>0</v>
      </c>
      <c r="S564" s="28">
        <f>IF(COUNTA(大表[[#This Row],[舉例：陳大文]:[例：108]])=2,COUNTIF(大表[名+時數],大表[[#This Row],[名+時數]]),0)</f>
        <v>0</v>
      </c>
      <c r="T564" s="28" t="str">
        <f t="shared" si="60"/>
        <v>Sxxx</v>
      </c>
      <c r="U564" s="28" t="str">
        <f t="shared" si="61"/>
        <v>2526</v>
      </c>
      <c r="V564" s="28" t="str">
        <f t="shared" si="62"/>
        <v/>
      </c>
      <c r="W564" s="34"/>
      <c r="X564" s="35"/>
      <c r="Y564" s="52"/>
      <c r="Z564" s="31"/>
      <c r="AA564" s="31"/>
      <c r="AB564" s="31"/>
      <c r="AC5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4" s="173"/>
      <c r="AE564" s="174"/>
      <c r="AF564" s="174"/>
      <c r="AG564" s="174"/>
      <c r="AH564" s="174"/>
      <c r="AI564" s="179" t="str">
        <f>TRIM(CLEAN(大表[[#This Row],[舉例：陳大文]]))&amp;大表[[#This Row],[例：108]]</f>
        <v/>
      </c>
    </row>
    <row r="565" spans="2:35" ht="16.2" x14ac:dyDescent="0.3"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93"/>
      <c r="M565" s="28">
        <v>549</v>
      </c>
      <c r="N565" s="28" t="str">
        <f>IF(大表[[#This Row],[有效 / 無效]]="有效",大表[[#This Row],[序]],"")</f>
        <v/>
      </c>
      <c r="O565" s="28" t="str">
        <f t="shared" si="56"/>
        <v>紀念品</v>
      </c>
      <c r="P565" s="84">
        <f t="shared" ca="1" si="57"/>
        <v>46322</v>
      </c>
      <c r="Q565" s="28">
        <f t="shared" si="58"/>
        <v>0</v>
      </c>
      <c r="R565" s="28">
        <f t="shared" si="59"/>
        <v>0</v>
      </c>
      <c r="S565" s="28">
        <f>IF(COUNTA(大表[[#This Row],[舉例：陳大文]:[例：108]])=2,COUNTIF(大表[名+時數],大表[[#This Row],[名+時數]]),0)</f>
        <v>0</v>
      </c>
      <c r="T565" s="28" t="str">
        <f t="shared" si="60"/>
        <v>Sxxx</v>
      </c>
      <c r="U565" s="28" t="str">
        <f t="shared" si="61"/>
        <v>2526</v>
      </c>
      <c r="V565" s="28" t="str">
        <f t="shared" si="62"/>
        <v/>
      </c>
      <c r="W565" s="34"/>
      <c r="X565" s="35"/>
      <c r="Y565" s="52"/>
      <c r="Z565" s="31"/>
      <c r="AA565" s="31"/>
      <c r="AB565" s="31"/>
      <c r="AC5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5" s="173"/>
      <c r="AE565" s="174"/>
      <c r="AF565" s="174"/>
      <c r="AG565" s="174"/>
      <c r="AH565" s="174"/>
      <c r="AI565" s="179" t="str">
        <f>TRIM(CLEAN(大表[[#This Row],[舉例：陳大文]]))&amp;大表[[#This Row],[例：108]]</f>
        <v/>
      </c>
    </row>
    <row r="566" spans="2:35" ht="16.2" x14ac:dyDescent="0.3"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93"/>
      <c r="M566" s="28">
        <v>550</v>
      </c>
      <c r="N566" s="28" t="str">
        <f>IF(大表[[#This Row],[有效 / 無效]]="有效",大表[[#This Row],[序]],"")</f>
        <v/>
      </c>
      <c r="O566" s="28" t="str">
        <f t="shared" si="56"/>
        <v>紀念品</v>
      </c>
      <c r="P566" s="84">
        <f t="shared" ca="1" si="57"/>
        <v>46322</v>
      </c>
      <c r="Q566" s="28">
        <f t="shared" si="58"/>
        <v>0</v>
      </c>
      <c r="R566" s="28">
        <f t="shared" si="59"/>
        <v>0</v>
      </c>
      <c r="S566" s="28">
        <f>IF(COUNTA(大表[[#This Row],[舉例：陳大文]:[例：108]])=2,COUNTIF(大表[名+時數],大表[[#This Row],[名+時數]]),0)</f>
        <v>0</v>
      </c>
      <c r="T566" s="28" t="str">
        <f t="shared" si="60"/>
        <v>Sxxx</v>
      </c>
      <c r="U566" s="28" t="str">
        <f t="shared" si="61"/>
        <v>2526</v>
      </c>
      <c r="V566" s="28" t="str">
        <f t="shared" si="62"/>
        <v/>
      </c>
      <c r="W566" s="34"/>
      <c r="X566" s="35"/>
      <c r="Y566" s="52"/>
      <c r="Z566" s="31"/>
      <c r="AA566" s="31"/>
      <c r="AB566" s="31"/>
      <c r="AC5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6" s="173"/>
      <c r="AE566" s="174"/>
      <c r="AF566" s="174"/>
      <c r="AG566" s="174"/>
      <c r="AH566" s="174"/>
      <c r="AI566" s="179" t="str">
        <f>TRIM(CLEAN(大表[[#This Row],[舉例：陳大文]]))&amp;大表[[#This Row],[例：108]]</f>
        <v/>
      </c>
    </row>
    <row r="567" spans="2:35" ht="16.2" x14ac:dyDescent="0.3"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93"/>
      <c r="M567" s="28">
        <v>551</v>
      </c>
      <c r="N567" s="28" t="str">
        <f>IF(大表[[#This Row],[有效 / 無效]]="有效",大表[[#This Row],[序]],"")</f>
        <v/>
      </c>
      <c r="O567" s="28" t="str">
        <f t="shared" si="56"/>
        <v>紀念品</v>
      </c>
      <c r="P567" s="84">
        <f t="shared" ca="1" si="57"/>
        <v>46322</v>
      </c>
      <c r="Q567" s="28">
        <f t="shared" si="58"/>
        <v>0</v>
      </c>
      <c r="R567" s="28">
        <f t="shared" si="59"/>
        <v>0</v>
      </c>
      <c r="S567" s="28">
        <f>IF(COUNTA(大表[[#This Row],[舉例：陳大文]:[例：108]])=2,COUNTIF(大表[名+時數],大表[[#This Row],[名+時數]]),0)</f>
        <v>0</v>
      </c>
      <c r="T567" s="28" t="str">
        <f t="shared" si="60"/>
        <v>Sxxx</v>
      </c>
      <c r="U567" s="28" t="str">
        <f t="shared" si="61"/>
        <v>2526</v>
      </c>
      <c r="V567" s="28" t="str">
        <f t="shared" si="62"/>
        <v/>
      </c>
      <c r="W567" s="34"/>
      <c r="X567" s="35"/>
      <c r="Y567" s="52"/>
      <c r="Z567" s="31"/>
      <c r="AA567" s="31"/>
      <c r="AB567" s="31"/>
      <c r="AC5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7" s="173"/>
      <c r="AE567" s="174"/>
      <c r="AF567" s="174"/>
      <c r="AG567" s="174"/>
      <c r="AH567" s="174"/>
      <c r="AI567" s="179" t="str">
        <f>TRIM(CLEAN(大表[[#This Row],[舉例：陳大文]]))&amp;大表[[#This Row],[例：108]]</f>
        <v/>
      </c>
    </row>
    <row r="568" spans="2:35" ht="16.2" x14ac:dyDescent="0.3"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93"/>
      <c r="M568" s="28">
        <v>552</v>
      </c>
      <c r="N568" s="28" t="str">
        <f>IF(大表[[#This Row],[有效 / 無效]]="有效",大表[[#This Row],[序]],"")</f>
        <v/>
      </c>
      <c r="O568" s="28" t="str">
        <f t="shared" si="56"/>
        <v>紀念品</v>
      </c>
      <c r="P568" s="84">
        <f t="shared" ca="1" si="57"/>
        <v>46322</v>
      </c>
      <c r="Q568" s="28">
        <f t="shared" si="58"/>
        <v>0</v>
      </c>
      <c r="R568" s="28">
        <f t="shared" si="59"/>
        <v>0</v>
      </c>
      <c r="S568" s="28">
        <f>IF(COUNTA(大表[[#This Row],[舉例：陳大文]:[例：108]])=2,COUNTIF(大表[名+時數],大表[[#This Row],[名+時數]]),0)</f>
        <v>0</v>
      </c>
      <c r="T568" s="28" t="str">
        <f t="shared" si="60"/>
        <v>Sxxx</v>
      </c>
      <c r="U568" s="28" t="str">
        <f t="shared" si="61"/>
        <v>2526</v>
      </c>
      <c r="V568" s="28" t="str">
        <f t="shared" si="62"/>
        <v/>
      </c>
      <c r="W568" s="34"/>
      <c r="X568" s="35"/>
      <c r="Y568" s="52"/>
      <c r="Z568" s="31"/>
      <c r="AA568" s="31"/>
      <c r="AB568" s="31"/>
      <c r="AC5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8" s="173"/>
      <c r="AE568" s="174"/>
      <c r="AF568" s="174"/>
      <c r="AG568" s="174"/>
      <c r="AH568" s="174"/>
      <c r="AI568" s="179" t="str">
        <f>TRIM(CLEAN(大表[[#This Row],[舉例：陳大文]]))&amp;大表[[#This Row],[例：108]]</f>
        <v/>
      </c>
    </row>
    <row r="569" spans="2:35" ht="16.2" x14ac:dyDescent="0.3"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93"/>
      <c r="M569" s="28">
        <v>553</v>
      </c>
      <c r="N569" s="28" t="str">
        <f>IF(大表[[#This Row],[有效 / 無效]]="有效",大表[[#This Row],[序]],"")</f>
        <v/>
      </c>
      <c r="O569" s="28" t="str">
        <f t="shared" si="56"/>
        <v>紀念品</v>
      </c>
      <c r="P569" s="84">
        <f t="shared" ca="1" si="57"/>
        <v>46322</v>
      </c>
      <c r="Q569" s="28">
        <f t="shared" si="58"/>
        <v>0</v>
      </c>
      <c r="R569" s="28">
        <f t="shared" si="59"/>
        <v>0</v>
      </c>
      <c r="S569" s="28">
        <f>IF(COUNTA(大表[[#This Row],[舉例：陳大文]:[例：108]])=2,COUNTIF(大表[名+時數],大表[[#This Row],[名+時數]]),0)</f>
        <v>0</v>
      </c>
      <c r="T569" s="28" t="str">
        <f t="shared" si="60"/>
        <v>Sxxx</v>
      </c>
      <c r="U569" s="28" t="str">
        <f t="shared" si="61"/>
        <v>2526</v>
      </c>
      <c r="V569" s="28" t="str">
        <f t="shared" si="62"/>
        <v/>
      </c>
      <c r="W569" s="34"/>
      <c r="X569" s="35"/>
      <c r="Y569" s="52"/>
      <c r="Z569" s="31"/>
      <c r="AA569" s="31"/>
      <c r="AB569" s="31"/>
      <c r="AC5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69" s="173"/>
      <c r="AE569" s="174"/>
      <c r="AF569" s="174"/>
      <c r="AG569" s="174"/>
      <c r="AH569" s="174"/>
      <c r="AI569" s="179" t="str">
        <f>TRIM(CLEAN(大表[[#This Row],[舉例：陳大文]]))&amp;大表[[#This Row],[例：108]]</f>
        <v/>
      </c>
    </row>
    <row r="570" spans="2:35" ht="16.2" x14ac:dyDescent="0.3"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93"/>
      <c r="M570" s="28">
        <v>554</v>
      </c>
      <c r="N570" s="28" t="str">
        <f>IF(大表[[#This Row],[有效 / 無效]]="有效",大表[[#This Row],[序]],"")</f>
        <v/>
      </c>
      <c r="O570" s="28" t="str">
        <f t="shared" si="56"/>
        <v>紀念品</v>
      </c>
      <c r="P570" s="84">
        <f t="shared" ca="1" si="57"/>
        <v>46322</v>
      </c>
      <c r="Q570" s="28">
        <f t="shared" si="58"/>
        <v>0</v>
      </c>
      <c r="R570" s="28">
        <f t="shared" si="59"/>
        <v>0</v>
      </c>
      <c r="S570" s="28">
        <f>IF(COUNTA(大表[[#This Row],[舉例：陳大文]:[例：108]])=2,COUNTIF(大表[名+時數],大表[[#This Row],[名+時數]]),0)</f>
        <v>0</v>
      </c>
      <c r="T570" s="28" t="str">
        <f t="shared" si="60"/>
        <v>Sxxx</v>
      </c>
      <c r="U570" s="28" t="str">
        <f t="shared" si="61"/>
        <v>2526</v>
      </c>
      <c r="V570" s="28" t="str">
        <f t="shared" si="62"/>
        <v/>
      </c>
      <c r="W570" s="34"/>
      <c r="X570" s="35"/>
      <c r="Y570" s="52"/>
      <c r="Z570" s="31"/>
      <c r="AA570" s="31"/>
      <c r="AB570" s="31"/>
      <c r="AC5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0" s="173"/>
      <c r="AE570" s="174"/>
      <c r="AF570" s="174"/>
      <c r="AG570" s="174"/>
      <c r="AH570" s="174"/>
      <c r="AI570" s="179" t="str">
        <f>TRIM(CLEAN(大表[[#This Row],[舉例：陳大文]]))&amp;大表[[#This Row],[例：108]]</f>
        <v/>
      </c>
    </row>
    <row r="571" spans="2:35" ht="16.2" x14ac:dyDescent="0.3"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93"/>
      <c r="M571" s="28">
        <v>555</v>
      </c>
      <c r="N571" s="28" t="str">
        <f>IF(大表[[#This Row],[有效 / 無效]]="有效",大表[[#This Row],[序]],"")</f>
        <v/>
      </c>
      <c r="O571" s="28" t="str">
        <f t="shared" si="56"/>
        <v>紀念品</v>
      </c>
      <c r="P571" s="84">
        <f t="shared" ca="1" si="57"/>
        <v>46322</v>
      </c>
      <c r="Q571" s="28">
        <f t="shared" si="58"/>
        <v>0</v>
      </c>
      <c r="R571" s="28">
        <f t="shared" si="59"/>
        <v>0</v>
      </c>
      <c r="S571" s="28">
        <f>IF(COUNTA(大表[[#This Row],[舉例：陳大文]:[例：108]])=2,COUNTIF(大表[名+時數],大表[[#This Row],[名+時數]]),0)</f>
        <v>0</v>
      </c>
      <c r="T571" s="28" t="str">
        <f t="shared" si="60"/>
        <v>Sxxx</v>
      </c>
      <c r="U571" s="28" t="str">
        <f t="shared" si="61"/>
        <v>2526</v>
      </c>
      <c r="V571" s="28" t="str">
        <f t="shared" si="62"/>
        <v/>
      </c>
      <c r="W571" s="34"/>
      <c r="X571" s="35"/>
      <c r="Y571" s="52"/>
      <c r="Z571" s="31"/>
      <c r="AA571" s="31"/>
      <c r="AB571" s="31"/>
      <c r="AC5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1" s="173"/>
      <c r="AE571" s="174"/>
      <c r="AF571" s="174"/>
      <c r="AG571" s="174"/>
      <c r="AH571" s="174"/>
      <c r="AI571" s="179" t="str">
        <f>TRIM(CLEAN(大表[[#This Row],[舉例：陳大文]]))&amp;大表[[#This Row],[例：108]]</f>
        <v/>
      </c>
    </row>
    <row r="572" spans="2:35" ht="16.2" x14ac:dyDescent="0.3"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93"/>
      <c r="M572" s="28">
        <v>556</v>
      </c>
      <c r="N572" s="28" t="str">
        <f>IF(大表[[#This Row],[有效 / 無效]]="有效",大表[[#This Row],[序]],"")</f>
        <v/>
      </c>
      <c r="O572" s="28" t="str">
        <f t="shared" si="56"/>
        <v>紀念品</v>
      </c>
      <c r="P572" s="84">
        <f t="shared" ca="1" si="57"/>
        <v>46322</v>
      </c>
      <c r="Q572" s="28">
        <f t="shared" si="58"/>
        <v>0</v>
      </c>
      <c r="R572" s="28">
        <f t="shared" si="59"/>
        <v>0</v>
      </c>
      <c r="S572" s="28">
        <f>IF(COUNTA(大表[[#This Row],[舉例：陳大文]:[例：108]])=2,COUNTIF(大表[名+時數],大表[[#This Row],[名+時數]]),0)</f>
        <v>0</v>
      </c>
      <c r="T572" s="28" t="str">
        <f t="shared" si="60"/>
        <v>Sxxx</v>
      </c>
      <c r="U572" s="28" t="str">
        <f t="shared" si="61"/>
        <v>2526</v>
      </c>
      <c r="V572" s="28" t="str">
        <f t="shared" si="62"/>
        <v/>
      </c>
      <c r="W572" s="34"/>
      <c r="X572" s="35"/>
      <c r="Y572" s="52"/>
      <c r="Z572" s="31"/>
      <c r="AA572" s="31"/>
      <c r="AB572" s="31"/>
      <c r="AC5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2" s="173"/>
      <c r="AE572" s="174"/>
      <c r="AF572" s="174"/>
      <c r="AG572" s="174"/>
      <c r="AH572" s="174"/>
      <c r="AI572" s="179" t="str">
        <f>TRIM(CLEAN(大表[[#This Row],[舉例：陳大文]]))&amp;大表[[#This Row],[例：108]]</f>
        <v/>
      </c>
    </row>
    <row r="573" spans="2:35" ht="16.2" x14ac:dyDescent="0.3"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93"/>
      <c r="M573" s="28">
        <v>557</v>
      </c>
      <c r="N573" s="28" t="str">
        <f>IF(大表[[#This Row],[有效 / 無效]]="有效",大表[[#This Row],[序]],"")</f>
        <v/>
      </c>
      <c r="O573" s="28" t="str">
        <f t="shared" si="56"/>
        <v>紀念品</v>
      </c>
      <c r="P573" s="84">
        <f t="shared" ca="1" si="57"/>
        <v>46322</v>
      </c>
      <c r="Q573" s="28">
        <f t="shared" si="58"/>
        <v>0</v>
      </c>
      <c r="R573" s="28">
        <f t="shared" si="59"/>
        <v>0</v>
      </c>
      <c r="S573" s="28">
        <f>IF(COUNTA(大表[[#This Row],[舉例：陳大文]:[例：108]])=2,COUNTIF(大表[名+時數],大表[[#This Row],[名+時數]]),0)</f>
        <v>0</v>
      </c>
      <c r="T573" s="28" t="str">
        <f t="shared" si="60"/>
        <v>Sxxx</v>
      </c>
      <c r="U573" s="28" t="str">
        <f t="shared" si="61"/>
        <v>2526</v>
      </c>
      <c r="V573" s="28" t="str">
        <f t="shared" si="62"/>
        <v/>
      </c>
      <c r="W573" s="34"/>
      <c r="X573" s="35"/>
      <c r="Y573" s="52"/>
      <c r="Z573" s="31"/>
      <c r="AA573" s="31"/>
      <c r="AB573" s="31"/>
      <c r="AC5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3" s="173"/>
      <c r="AE573" s="174"/>
      <c r="AF573" s="174"/>
      <c r="AG573" s="174"/>
      <c r="AH573" s="174"/>
      <c r="AI573" s="179" t="str">
        <f>TRIM(CLEAN(大表[[#This Row],[舉例：陳大文]]))&amp;大表[[#This Row],[例：108]]</f>
        <v/>
      </c>
    </row>
    <row r="574" spans="2:35" ht="16.2" x14ac:dyDescent="0.3"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93"/>
      <c r="M574" s="28">
        <v>558</v>
      </c>
      <c r="N574" s="28" t="str">
        <f>IF(大表[[#This Row],[有效 / 無效]]="有效",大表[[#This Row],[序]],"")</f>
        <v/>
      </c>
      <c r="O574" s="28" t="str">
        <f t="shared" si="56"/>
        <v>紀念品</v>
      </c>
      <c r="P574" s="84">
        <f t="shared" ca="1" si="57"/>
        <v>46322</v>
      </c>
      <c r="Q574" s="28">
        <f t="shared" si="58"/>
        <v>0</v>
      </c>
      <c r="R574" s="28">
        <f t="shared" si="59"/>
        <v>0</v>
      </c>
      <c r="S574" s="28">
        <f>IF(COUNTA(大表[[#This Row],[舉例：陳大文]:[例：108]])=2,COUNTIF(大表[名+時數],大表[[#This Row],[名+時數]]),0)</f>
        <v>0</v>
      </c>
      <c r="T574" s="28" t="str">
        <f t="shared" si="60"/>
        <v>Sxxx</v>
      </c>
      <c r="U574" s="28" t="str">
        <f t="shared" si="61"/>
        <v>2526</v>
      </c>
      <c r="V574" s="28" t="str">
        <f t="shared" si="62"/>
        <v/>
      </c>
      <c r="W574" s="34"/>
      <c r="X574" s="35"/>
      <c r="Y574" s="52"/>
      <c r="Z574" s="31"/>
      <c r="AA574" s="31"/>
      <c r="AB574" s="31"/>
      <c r="AC5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4" s="173"/>
      <c r="AE574" s="174"/>
      <c r="AF574" s="174"/>
      <c r="AG574" s="174"/>
      <c r="AH574" s="174"/>
      <c r="AI574" s="179" t="str">
        <f>TRIM(CLEAN(大表[[#This Row],[舉例：陳大文]]))&amp;大表[[#This Row],[例：108]]</f>
        <v/>
      </c>
    </row>
    <row r="575" spans="2:35" ht="16.2" x14ac:dyDescent="0.3"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93"/>
      <c r="M575" s="28">
        <v>559</v>
      </c>
      <c r="N575" s="28" t="str">
        <f>IF(大表[[#This Row],[有效 / 無效]]="有效",大表[[#This Row],[序]],"")</f>
        <v/>
      </c>
      <c r="O575" s="28" t="str">
        <f t="shared" si="56"/>
        <v>紀念品</v>
      </c>
      <c r="P575" s="84">
        <f t="shared" ca="1" si="57"/>
        <v>46322</v>
      </c>
      <c r="Q575" s="28">
        <f t="shared" si="58"/>
        <v>0</v>
      </c>
      <c r="R575" s="28">
        <f t="shared" si="59"/>
        <v>0</v>
      </c>
      <c r="S575" s="28">
        <f>IF(COUNTA(大表[[#This Row],[舉例：陳大文]:[例：108]])=2,COUNTIF(大表[名+時數],大表[[#This Row],[名+時數]]),0)</f>
        <v>0</v>
      </c>
      <c r="T575" s="28" t="str">
        <f t="shared" si="60"/>
        <v>Sxxx</v>
      </c>
      <c r="U575" s="28" t="str">
        <f t="shared" si="61"/>
        <v>2526</v>
      </c>
      <c r="V575" s="28" t="str">
        <f t="shared" si="62"/>
        <v/>
      </c>
      <c r="W575" s="34"/>
      <c r="X575" s="35"/>
      <c r="Y575" s="52"/>
      <c r="Z575" s="31"/>
      <c r="AA575" s="31"/>
      <c r="AB575" s="31"/>
      <c r="AC5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5" s="173"/>
      <c r="AE575" s="174"/>
      <c r="AF575" s="174"/>
      <c r="AG575" s="174"/>
      <c r="AH575" s="174"/>
      <c r="AI575" s="179" t="str">
        <f>TRIM(CLEAN(大表[[#This Row],[舉例：陳大文]]))&amp;大表[[#This Row],[例：108]]</f>
        <v/>
      </c>
    </row>
    <row r="576" spans="2:35" ht="16.2" x14ac:dyDescent="0.3"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93"/>
      <c r="M576" s="28">
        <v>560</v>
      </c>
      <c r="N576" s="28" t="str">
        <f>IF(大表[[#This Row],[有效 / 無效]]="有效",大表[[#This Row],[序]],"")</f>
        <v/>
      </c>
      <c r="O576" s="28" t="str">
        <f t="shared" si="56"/>
        <v>紀念品</v>
      </c>
      <c r="P576" s="84">
        <f t="shared" ca="1" si="57"/>
        <v>46322</v>
      </c>
      <c r="Q576" s="28">
        <f t="shared" si="58"/>
        <v>0</v>
      </c>
      <c r="R576" s="28">
        <f t="shared" si="59"/>
        <v>0</v>
      </c>
      <c r="S576" s="28">
        <f>IF(COUNTA(大表[[#This Row],[舉例：陳大文]:[例：108]])=2,COUNTIF(大表[名+時數],大表[[#This Row],[名+時數]]),0)</f>
        <v>0</v>
      </c>
      <c r="T576" s="28" t="str">
        <f t="shared" si="60"/>
        <v>Sxxx</v>
      </c>
      <c r="U576" s="28" t="str">
        <f t="shared" si="61"/>
        <v>2526</v>
      </c>
      <c r="V576" s="28" t="str">
        <f t="shared" si="62"/>
        <v/>
      </c>
      <c r="W576" s="34"/>
      <c r="X576" s="35"/>
      <c r="Y576" s="52"/>
      <c r="Z576" s="31"/>
      <c r="AA576" s="31"/>
      <c r="AB576" s="31"/>
      <c r="AC5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6" s="173"/>
      <c r="AE576" s="174"/>
      <c r="AF576" s="174"/>
      <c r="AG576" s="174"/>
      <c r="AH576" s="174"/>
      <c r="AI576" s="179" t="str">
        <f>TRIM(CLEAN(大表[[#This Row],[舉例：陳大文]]))&amp;大表[[#This Row],[例：108]]</f>
        <v/>
      </c>
    </row>
    <row r="577" spans="2:35" ht="16.2" x14ac:dyDescent="0.3"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93"/>
      <c r="M577" s="28">
        <v>561</v>
      </c>
      <c r="N577" s="28" t="str">
        <f>IF(大表[[#This Row],[有效 / 無效]]="有效",大表[[#This Row],[序]],"")</f>
        <v/>
      </c>
      <c r="O577" s="28" t="str">
        <f t="shared" si="56"/>
        <v>紀念品</v>
      </c>
      <c r="P577" s="84">
        <f t="shared" ca="1" si="57"/>
        <v>46322</v>
      </c>
      <c r="Q577" s="28">
        <f t="shared" si="58"/>
        <v>0</v>
      </c>
      <c r="R577" s="28">
        <f t="shared" si="59"/>
        <v>0</v>
      </c>
      <c r="S577" s="28">
        <f>IF(COUNTA(大表[[#This Row],[舉例：陳大文]:[例：108]])=2,COUNTIF(大表[名+時數],大表[[#This Row],[名+時數]]),0)</f>
        <v>0</v>
      </c>
      <c r="T577" s="28" t="str">
        <f t="shared" si="60"/>
        <v>Sxxx</v>
      </c>
      <c r="U577" s="28" t="str">
        <f t="shared" si="61"/>
        <v>2526</v>
      </c>
      <c r="V577" s="28" t="str">
        <f t="shared" si="62"/>
        <v/>
      </c>
      <c r="W577" s="34"/>
      <c r="X577" s="35"/>
      <c r="Y577" s="52"/>
      <c r="Z577" s="31"/>
      <c r="AA577" s="31"/>
      <c r="AB577" s="31"/>
      <c r="AC5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7" s="173"/>
      <c r="AE577" s="174"/>
      <c r="AF577" s="174"/>
      <c r="AG577" s="174"/>
      <c r="AH577" s="174"/>
      <c r="AI577" s="179" t="str">
        <f>TRIM(CLEAN(大表[[#This Row],[舉例：陳大文]]))&amp;大表[[#This Row],[例：108]]</f>
        <v/>
      </c>
    </row>
    <row r="578" spans="2:35" ht="16.2" x14ac:dyDescent="0.3"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93"/>
      <c r="M578" s="28">
        <v>562</v>
      </c>
      <c r="N578" s="28" t="str">
        <f>IF(大表[[#This Row],[有效 / 無效]]="有效",大表[[#This Row],[序]],"")</f>
        <v/>
      </c>
      <c r="O578" s="28" t="str">
        <f t="shared" si="56"/>
        <v>紀念品</v>
      </c>
      <c r="P578" s="84">
        <f t="shared" ca="1" si="57"/>
        <v>46322</v>
      </c>
      <c r="Q578" s="28">
        <f t="shared" si="58"/>
        <v>0</v>
      </c>
      <c r="R578" s="28">
        <f t="shared" si="59"/>
        <v>0</v>
      </c>
      <c r="S578" s="28">
        <f>IF(COUNTA(大表[[#This Row],[舉例：陳大文]:[例：108]])=2,COUNTIF(大表[名+時數],大表[[#This Row],[名+時數]]),0)</f>
        <v>0</v>
      </c>
      <c r="T578" s="28" t="str">
        <f t="shared" si="60"/>
        <v>Sxxx</v>
      </c>
      <c r="U578" s="28" t="str">
        <f t="shared" si="61"/>
        <v>2526</v>
      </c>
      <c r="V578" s="28" t="str">
        <f t="shared" si="62"/>
        <v/>
      </c>
      <c r="W578" s="34"/>
      <c r="X578" s="35"/>
      <c r="Y578" s="52"/>
      <c r="Z578" s="31"/>
      <c r="AA578" s="31"/>
      <c r="AB578" s="31"/>
      <c r="AC5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8" s="173"/>
      <c r="AE578" s="174"/>
      <c r="AF578" s="174"/>
      <c r="AG578" s="174"/>
      <c r="AH578" s="174"/>
      <c r="AI578" s="179" t="str">
        <f>TRIM(CLEAN(大表[[#This Row],[舉例：陳大文]]))&amp;大表[[#This Row],[例：108]]</f>
        <v/>
      </c>
    </row>
    <row r="579" spans="2:35" ht="16.2" x14ac:dyDescent="0.3"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93"/>
      <c r="M579" s="28">
        <v>563</v>
      </c>
      <c r="N579" s="28" t="str">
        <f>IF(大表[[#This Row],[有效 / 無效]]="有效",大表[[#This Row],[序]],"")</f>
        <v/>
      </c>
      <c r="O579" s="28" t="str">
        <f t="shared" si="56"/>
        <v>紀念品</v>
      </c>
      <c r="P579" s="84">
        <f t="shared" ca="1" si="57"/>
        <v>46322</v>
      </c>
      <c r="Q579" s="28">
        <f t="shared" si="58"/>
        <v>0</v>
      </c>
      <c r="R579" s="28">
        <f t="shared" si="59"/>
        <v>0</v>
      </c>
      <c r="S579" s="28">
        <f>IF(COUNTA(大表[[#This Row],[舉例：陳大文]:[例：108]])=2,COUNTIF(大表[名+時數],大表[[#This Row],[名+時數]]),0)</f>
        <v>0</v>
      </c>
      <c r="T579" s="28" t="str">
        <f t="shared" si="60"/>
        <v>Sxxx</v>
      </c>
      <c r="U579" s="28" t="str">
        <f t="shared" si="61"/>
        <v>2526</v>
      </c>
      <c r="V579" s="28" t="str">
        <f t="shared" si="62"/>
        <v/>
      </c>
      <c r="W579" s="34"/>
      <c r="X579" s="35"/>
      <c r="Y579" s="52"/>
      <c r="Z579" s="31"/>
      <c r="AA579" s="31"/>
      <c r="AB579" s="31"/>
      <c r="AC5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79" s="173"/>
      <c r="AE579" s="174"/>
      <c r="AF579" s="174"/>
      <c r="AG579" s="174"/>
      <c r="AH579" s="174"/>
      <c r="AI579" s="179" t="str">
        <f>TRIM(CLEAN(大表[[#This Row],[舉例：陳大文]]))&amp;大表[[#This Row],[例：108]]</f>
        <v/>
      </c>
    </row>
    <row r="580" spans="2:35" ht="16.2" x14ac:dyDescent="0.3"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93"/>
      <c r="M580" s="28">
        <v>564</v>
      </c>
      <c r="N580" s="28" t="str">
        <f>IF(大表[[#This Row],[有效 / 無效]]="有效",大表[[#This Row],[序]],"")</f>
        <v/>
      </c>
      <c r="O580" s="28" t="str">
        <f t="shared" si="56"/>
        <v>紀念品</v>
      </c>
      <c r="P580" s="84">
        <f t="shared" ca="1" si="57"/>
        <v>46322</v>
      </c>
      <c r="Q580" s="28">
        <f t="shared" si="58"/>
        <v>0</v>
      </c>
      <c r="R580" s="28">
        <f t="shared" si="59"/>
        <v>0</v>
      </c>
      <c r="S580" s="28">
        <f>IF(COUNTA(大表[[#This Row],[舉例：陳大文]:[例：108]])=2,COUNTIF(大表[名+時數],大表[[#This Row],[名+時數]]),0)</f>
        <v>0</v>
      </c>
      <c r="T580" s="28" t="str">
        <f t="shared" si="60"/>
        <v>Sxxx</v>
      </c>
      <c r="U580" s="28" t="str">
        <f t="shared" si="61"/>
        <v>2526</v>
      </c>
      <c r="V580" s="28" t="str">
        <f t="shared" si="62"/>
        <v/>
      </c>
      <c r="W580" s="34"/>
      <c r="X580" s="35"/>
      <c r="Y580" s="52"/>
      <c r="Z580" s="31"/>
      <c r="AA580" s="31"/>
      <c r="AB580" s="31"/>
      <c r="AC5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0" s="173"/>
      <c r="AE580" s="174"/>
      <c r="AF580" s="174"/>
      <c r="AG580" s="174"/>
      <c r="AH580" s="174"/>
      <c r="AI580" s="179" t="str">
        <f>TRIM(CLEAN(大表[[#This Row],[舉例：陳大文]]))&amp;大表[[#This Row],[例：108]]</f>
        <v/>
      </c>
    </row>
    <row r="581" spans="2:35" ht="16.2" x14ac:dyDescent="0.3"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93"/>
      <c r="M581" s="28">
        <v>565</v>
      </c>
      <c r="N581" s="28" t="str">
        <f>IF(大表[[#This Row],[有效 / 無效]]="有效",大表[[#This Row],[序]],"")</f>
        <v/>
      </c>
      <c r="O581" s="28" t="str">
        <f t="shared" si="56"/>
        <v>紀念品</v>
      </c>
      <c r="P581" s="84">
        <f t="shared" ca="1" si="57"/>
        <v>46322</v>
      </c>
      <c r="Q581" s="28">
        <f t="shared" si="58"/>
        <v>0</v>
      </c>
      <c r="R581" s="28">
        <f t="shared" si="59"/>
        <v>0</v>
      </c>
      <c r="S581" s="28">
        <f>IF(COUNTA(大表[[#This Row],[舉例：陳大文]:[例：108]])=2,COUNTIF(大表[名+時數],大表[[#This Row],[名+時數]]),0)</f>
        <v>0</v>
      </c>
      <c r="T581" s="28" t="str">
        <f t="shared" si="60"/>
        <v>Sxxx</v>
      </c>
      <c r="U581" s="28" t="str">
        <f t="shared" si="61"/>
        <v>2526</v>
      </c>
      <c r="V581" s="28" t="str">
        <f t="shared" si="62"/>
        <v/>
      </c>
      <c r="W581" s="34"/>
      <c r="X581" s="35"/>
      <c r="Y581" s="52"/>
      <c r="Z581" s="31"/>
      <c r="AA581" s="31"/>
      <c r="AB581" s="31"/>
      <c r="AC5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1" s="173"/>
      <c r="AE581" s="174"/>
      <c r="AF581" s="174"/>
      <c r="AG581" s="174"/>
      <c r="AH581" s="174"/>
      <c r="AI581" s="179" t="str">
        <f>TRIM(CLEAN(大表[[#This Row],[舉例：陳大文]]))&amp;大表[[#This Row],[例：108]]</f>
        <v/>
      </c>
    </row>
    <row r="582" spans="2:35" ht="16.2" x14ac:dyDescent="0.3"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93"/>
      <c r="M582" s="28">
        <v>566</v>
      </c>
      <c r="N582" s="28" t="str">
        <f>IF(大表[[#This Row],[有效 / 無效]]="有效",大表[[#This Row],[序]],"")</f>
        <v/>
      </c>
      <c r="O582" s="28" t="str">
        <f t="shared" si="56"/>
        <v>紀念品</v>
      </c>
      <c r="P582" s="84">
        <f t="shared" ca="1" si="57"/>
        <v>46322</v>
      </c>
      <c r="Q582" s="28">
        <f t="shared" si="58"/>
        <v>0</v>
      </c>
      <c r="R582" s="28">
        <f t="shared" si="59"/>
        <v>0</v>
      </c>
      <c r="S582" s="28">
        <f>IF(COUNTA(大表[[#This Row],[舉例：陳大文]:[例：108]])=2,COUNTIF(大表[名+時數],大表[[#This Row],[名+時數]]),0)</f>
        <v>0</v>
      </c>
      <c r="T582" s="28" t="str">
        <f t="shared" si="60"/>
        <v>Sxxx</v>
      </c>
      <c r="U582" s="28" t="str">
        <f t="shared" si="61"/>
        <v>2526</v>
      </c>
      <c r="V582" s="28" t="str">
        <f t="shared" si="62"/>
        <v/>
      </c>
      <c r="W582" s="34"/>
      <c r="X582" s="35"/>
      <c r="Y582" s="52"/>
      <c r="Z582" s="31"/>
      <c r="AA582" s="31"/>
      <c r="AB582" s="31"/>
      <c r="AC5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2" s="173"/>
      <c r="AE582" s="174"/>
      <c r="AF582" s="174"/>
      <c r="AG582" s="174"/>
      <c r="AH582" s="174"/>
      <c r="AI582" s="179" t="str">
        <f>TRIM(CLEAN(大表[[#This Row],[舉例：陳大文]]))&amp;大表[[#This Row],[例：108]]</f>
        <v/>
      </c>
    </row>
    <row r="583" spans="2:35" ht="16.2" x14ac:dyDescent="0.3"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93"/>
      <c r="M583" s="28">
        <v>567</v>
      </c>
      <c r="N583" s="28" t="str">
        <f>IF(大表[[#This Row],[有效 / 無效]]="有效",大表[[#This Row],[序]],"")</f>
        <v/>
      </c>
      <c r="O583" s="28" t="str">
        <f t="shared" si="56"/>
        <v>紀念品</v>
      </c>
      <c r="P583" s="84">
        <f t="shared" ca="1" si="57"/>
        <v>46322</v>
      </c>
      <c r="Q583" s="28">
        <f t="shared" si="58"/>
        <v>0</v>
      </c>
      <c r="R583" s="28">
        <f t="shared" si="59"/>
        <v>0</v>
      </c>
      <c r="S583" s="28">
        <f>IF(COUNTA(大表[[#This Row],[舉例：陳大文]:[例：108]])=2,COUNTIF(大表[名+時數],大表[[#This Row],[名+時數]]),0)</f>
        <v>0</v>
      </c>
      <c r="T583" s="28" t="str">
        <f t="shared" si="60"/>
        <v>Sxxx</v>
      </c>
      <c r="U583" s="28" t="str">
        <f t="shared" si="61"/>
        <v>2526</v>
      </c>
      <c r="V583" s="28" t="str">
        <f t="shared" si="62"/>
        <v/>
      </c>
      <c r="W583" s="34"/>
      <c r="X583" s="35"/>
      <c r="Y583" s="52"/>
      <c r="Z583" s="31"/>
      <c r="AA583" s="31"/>
      <c r="AB583" s="31"/>
      <c r="AC5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3" s="173"/>
      <c r="AE583" s="174"/>
      <c r="AF583" s="174"/>
      <c r="AG583" s="174"/>
      <c r="AH583" s="174"/>
      <c r="AI583" s="179" t="str">
        <f>TRIM(CLEAN(大表[[#This Row],[舉例：陳大文]]))&amp;大表[[#This Row],[例：108]]</f>
        <v/>
      </c>
    </row>
    <row r="584" spans="2:35" ht="16.2" x14ac:dyDescent="0.3"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93"/>
      <c r="M584" s="28">
        <v>568</v>
      </c>
      <c r="N584" s="28" t="str">
        <f>IF(大表[[#This Row],[有效 / 無效]]="有效",大表[[#This Row],[序]],"")</f>
        <v/>
      </c>
      <c r="O584" s="28" t="str">
        <f t="shared" si="56"/>
        <v>紀念品</v>
      </c>
      <c r="P584" s="84">
        <f t="shared" ca="1" si="57"/>
        <v>46322</v>
      </c>
      <c r="Q584" s="28">
        <f t="shared" si="58"/>
        <v>0</v>
      </c>
      <c r="R584" s="28">
        <f t="shared" si="59"/>
        <v>0</v>
      </c>
      <c r="S584" s="28">
        <f>IF(COUNTA(大表[[#This Row],[舉例：陳大文]:[例：108]])=2,COUNTIF(大表[名+時數],大表[[#This Row],[名+時數]]),0)</f>
        <v>0</v>
      </c>
      <c r="T584" s="28" t="str">
        <f t="shared" si="60"/>
        <v>Sxxx</v>
      </c>
      <c r="U584" s="28" t="str">
        <f t="shared" si="61"/>
        <v>2526</v>
      </c>
      <c r="V584" s="28" t="str">
        <f t="shared" si="62"/>
        <v/>
      </c>
      <c r="W584" s="34"/>
      <c r="X584" s="35"/>
      <c r="Y584" s="52"/>
      <c r="Z584" s="31"/>
      <c r="AA584" s="31"/>
      <c r="AB584" s="31"/>
      <c r="AC5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4" s="173"/>
      <c r="AE584" s="174"/>
      <c r="AF584" s="174"/>
      <c r="AG584" s="174"/>
      <c r="AH584" s="174"/>
      <c r="AI584" s="179" t="str">
        <f>TRIM(CLEAN(大表[[#This Row],[舉例：陳大文]]))&amp;大表[[#This Row],[例：108]]</f>
        <v/>
      </c>
    </row>
    <row r="585" spans="2:35" ht="16.2" x14ac:dyDescent="0.3"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93"/>
      <c r="M585" s="28">
        <v>569</v>
      </c>
      <c r="N585" s="28" t="str">
        <f>IF(大表[[#This Row],[有效 / 無效]]="有效",大表[[#This Row],[序]],"")</f>
        <v/>
      </c>
      <c r="O585" s="28" t="str">
        <f t="shared" si="56"/>
        <v>紀念品</v>
      </c>
      <c r="P585" s="84">
        <f t="shared" ca="1" si="57"/>
        <v>46322</v>
      </c>
      <c r="Q585" s="28">
        <f t="shared" si="58"/>
        <v>0</v>
      </c>
      <c r="R585" s="28">
        <f t="shared" si="59"/>
        <v>0</v>
      </c>
      <c r="S585" s="28">
        <f>IF(COUNTA(大表[[#This Row],[舉例：陳大文]:[例：108]])=2,COUNTIF(大表[名+時數],大表[[#This Row],[名+時數]]),0)</f>
        <v>0</v>
      </c>
      <c r="T585" s="28" t="str">
        <f t="shared" si="60"/>
        <v>Sxxx</v>
      </c>
      <c r="U585" s="28" t="str">
        <f t="shared" si="61"/>
        <v>2526</v>
      </c>
      <c r="V585" s="28" t="str">
        <f t="shared" si="62"/>
        <v/>
      </c>
      <c r="W585" s="34"/>
      <c r="X585" s="35"/>
      <c r="Y585" s="52"/>
      <c r="Z585" s="31"/>
      <c r="AA585" s="31"/>
      <c r="AB585" s="31"/>
      <c r="AC5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5" s="173"/>
      <c r="AE585" s="174"/>
      <c r="AF585" s="174"/>
      <c r="AG585" s="174"/>
      <c r="AH585" s="174"/>
      <c r="AI585" s="179" t="str">
        <f>TRIM(CLEAN(大表[[#This Row],[舉例：陳大文]]))&amp;大表[[#This Row],[例：108]]</f>
        <v/>
      </c>
    </row>
    <row r="586" spans="2:35" ht="16.2" x14ac:dyDescent="0.3"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93"/>
      <c r="M586" s="28">
        <v>570</v>
      </c>
      <c r="N586" s="28" t="str">
        <f>IF(大表[[#This Row],[有效 / 無效]]="有效",大表[[#This Row],[序]],"")</f>
        <v/>
      </c>
      <c r="O586" s="28" t="str">
        <f t="shared" si="56"/>
        <v>紀念品</v>
      </c>
      <c r="P586" s="84">
        <f t="shared" ca="1" si="57"/>
        <v>46322</v>
      </c>
      <c r="Q586" s="28">
        <f t="shared" si="58"/>
        <v>0</v>
      </c>
      <c r="R586" s="28">
        <f t="shared" si="59"/>
        <v>0</v>
      </c>
      <c r="S586" s="28">
        <f>IF(COUNTA(大表[[#This Row],[舉例：陳大文]:[例：108]])=2,COUNTIF(大表[名+時數],大表[[#This Row],[名+時數]]),0)</f>
        <v>0</v>
      </c>
      <c r="T586" s="28" t="str">
        <f t="shared" si="60"/>
        <v>Sxxx</v>
      </c>
      <c r="U586" s="28" t="str">
        <f t="shared" si="61"/>
        <v>2526</v>
      </c>
      <c r="V586" s="28" t="str">
        <f t="shared" si="62"/>
        <v/>
      </c>
      <c r="W586" s="34"/>
      <c r="X586" s="35"/>
      <c r="Y586" s="52"/>
      <c r="Z586" s="31"/>
      <c r="AA586" s="31"/>
      <c r="AB586" s="31"/>
      <c r="AC5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6" s="173"/>
      <c r="AE586" s="174"/>
      <c r="AF586" s="174"/>
      <c r="AG586" s="174"/>
      <c r="AH586" s="174"/>
      <c r="AI586" s="179" t="str">
        <f>TRIM(CLEAN(大表[[#This Row],[舉例：陳大文]]))&amp;大表[[#This Row],[例：108]]</f>
        <v/>
      </c>
    </row>
    <row r="587" spans="2:35" ht="16.2" x14ac:dyDescent="0.3"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93"/>
      <c r="M587" s="28">
        <v>571</v>
      </c>
      <c r="N587" s="28" t="str">
        <f>IF(大表[[#This Row],[有效 / 無效]]="有效",大表[[#This Row],[序]],"")</f>
        <v/>
      </c>
      <c r="O587" s="28" t="str">
        <f t="shared" si="56"/>
        <v>紀念品</v>
      </c>
      <c r="P587" s="84">
        <f t="shared" ca="1" si="57"/>
        <v>46322</v>
      </c>
      <c r="Q587" s="28">
        <f t="shared" si="58"/>
        <v>0</v>
      </c>
      <c r="R587" s="28">
        <f t="shared" si="59"/>
        <v>0</v>
      </c>
      <c r="S587" s="28">
        <f>IF(COUNTA(大表[[#This Row],[舉例：陳大文]:[例：108]])=2,COUNTIF(大表[名+時數],大表[[#This Row],[名+時數]]),0)</f>
        <v>0</v>
      </c>
      <c r="T587" s="28" t="str">
        <f t="shared" si="60"/>
        <v>Sxxx</v>
      </c>
      <c r="U587" s="28" t="str">
        <f t="shared" si="61"/>
        <v>2526</v>
      </c>
      <c r="V587" s="28" t="str">
        <f t="shared" si="62"/>
        <v/>
      </c>
      <c r="W587" s="34"/>
      <c r="X587" s="35"/>
      <c r="Y587" s="52"/>
      <c r="Z587" s="31"/>
      <c r="AA587" s="31"/>
      <c r="AB587" s="31"/>
      <c r="AC5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7" s="173"/>
      <c r="AE587" s="174"/>
      <c r="AF587" s="174"/>
      <c r="AG587" s="174"/>
      <c r="AH587" s="174"/>
      <c r="AI587" s="179" t="str">
        <f>TRIM(CLEAN(大表[[#This Row],[舉例：陳大文]]))&amp;大表[[#This Row],[例：108]]</f>
        <v/>
      </c>
    </row>
    <row r="588" spans="2:35" ht="16.2" x14ac:dyDescent="0.3"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93"/>
      <c r="M588" s="28">
        <v>572</v>
      </c>
      <c r="N588" s="28" t="str">
        <f>IF(大表[[#This Row],[有效 / 無效]]="有效",大表[[#This Row],[序]],"")</f>
        <v/>
      </c>
      <c r="O588" s="28" t="str">
        <f t="shared" si="56"/>
        <v>紀念品</v>
      </c>
      <c r="P588" s="84">
        <f t="shared" ca="1" si="57"/>
        <v>46322</v>
      </c>
      <c r="Q588" s="28">
        <f t="shared" si="58"/>
        <v>0</v>
      </c>
      <c r="R588" s="28">
        <f t="shared" si="59"/>
        <v>0</v>
      </c>
      <c r="S588" s="28">
        <f>IF(COUNTA(大表[[#This Row],[舉例：陳大文]:[例：108]])=2,COUNTIF(大表[名+時數],大表[[#This Row],[名+時數]]),0)</f>
        <v>0</v>
      </c>
      <c r="T588" s="28" t="str">
        <f t="shared" si="60"/>
        <v>Sxxx</v>
      </c>
      <c r="U588" s="28" t="str">
        <f t="shared" si="61"/>
        <v>2526</v>
      </c>
      <c r="V588" s="28" t="str">
        <f t="shared" si="62"/>
        <v/>
      </c>
      <c r="W588" s="34"/>
      <c r="X588" s="35"/>
      <c r="Y588" s="52"/>
      <c r="Z588" s="31"/>
      <c r="AA588" s="31"/>
      <c r="AB588" s="31"/>
      <c r="AC5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8" s="173"/>
      <c r="AE588" s="174"/>
      <c r="AF588" s="174"/>
      <c r="AG588" s="174"/>
      <c r="AH588" s="174"/>
      <c r="AI588" s="179" t="str">
        <f>TRIM(CLEAN(大表[[#This Row],[舉例：陳大文]]))&amp;大表[[#This Row],[例：108]]</f>
        <v/>
      </c>
    </row>
    <row r="589" spans="2:35" ht="16.2" x14ac:dyDescent="0.3"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93"/>
      <c r="M589" s="28">
        <v>573</v>
      </c>
      <c r="N589" s="28" t="str">
        <f>IF(大表[[#This Row],[有效 / 無效]]="有效",大表[[#This Row],[序]],"")</f>
        <v/>
      </c>
      <c r="O589" s="28" t="str">
        <f t="shared" si="56"/>
        <v>紀念品</v>
      </c>
      <c r="P589" s="84">
        <f t="shared" ca="1" si="57"/>
        <v>46322</v>
      </c>
      <c r="Q589" s="28">
        <f t="shared" si="58"/>
        <v>0</v>
      </c>
      <c r="R589" s="28">
        <f t="shared" si="59"/>
        <v>0</v>
      </c>
      <c r="S589" s="28">
        <f>IF(COUNTA(大表[[#This Row],[舉例：陳大文]:[例：108]])=2,COUNTIF(大表[名+時數],大表[[#This Row],[名+時數]]),0)</f>
        <v>0</v>
      </c>
      <c r="T589" s="28" t="str">
        <f t="shared" si="60"/>
        <v>Sxxx</v>
      </c>
      <c r="U589" s="28" t="str">
        <f t="shared" si="61"/>
        <v>2526</v>
      </c>
      <c r="V589" s="28" t="str">
        <f t="shared" si="62"/>
        <v/>
      </c>
      <c r="W589" s="34"/>
      <c r="X589" s="35"/>
      <c r="Y589" s="52"/>
      <c r="Z589" s="31"/>
      <c r="AA589" s="31"/>
      <c r="AB589" s="31"/>
      <c r="AC5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89" s="173"/>
      <c r="AE589" s="174"/>
      <c r="AF589" s="174"/>
      <c r="AG589" s="174"/>
      <c r="AH589" s="174"/>
      <c r="AI589" s="179" t="str">
        <f>TRIM(CLEAN(大表[[#This Row],[舉例：陳大文]]))&amp;大表[[#This Row],[例：108]]</f>
        <v/>
      </c>
    </row>
    <row r="590" spans="2:35" ht="16.2" x14ac:dyDescent="0.3"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93"/>
      <c r="M590" s="28">
        <v>574</v>
      </c>
      <c r="N590" s="28" t="str">
        <f>IF(大表[[#This Row],[有效 / 無效]]="有效",大表[[#This Row],[序]],"")</f>
        <v/>
      </c>
      <c r="O590" s="28" t="str">
        <f t="shared" si="56"/>
        <v>紀念品</v>
      </c>
      <c r="P590" s="84">
        <f t="shared" ca="1" si="57"/>
        <v>46322</v>
      </c>
      <c r="Q590" s="28">
        <f t="shared" si="58"/>
        <v>0</v>
      </c>
      <c r="R590" s="28">
        <f t="shared" si="59"/>
        <v>0</v>
      </c>
      <c r="S590" s="28">
        <f>IF(COUNTA(大表[[#This Row],[舉例：陳大文]:[例：108]])=2,COUNTIF(大表[名+時數],大表[[#This Row],[名+時數]]),0)</f>
        <v>0</v>
      </c>
      <c r="T590" s="28" t="str">
        <f t="shared" si="60"/>
        <v>Sxxx</v>
      </c>
      <c r="U590" s="28" t="str">
        <f t="shared" si="61"/>
        <v>2526</v>
      </c>
      <c r="V590" s="28" t="str">
        <f t="shared" si="62"/>
        <v/>
      </c>
      <c r="W590" s="34"/>
      <c r="X590" s="35"/>
      <c r="Y590" s="52"/>
      <c r="Z590" s="31"/>
      <c r="AA590" s="31"/>
      <c r="AB590" s="31"/>
      <c r="AC5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0" s="173"/>
      <c r="AE590" s="174"/>
      <c r="AF590" s="174"/>
      <c r="AG590" s="174"/>
      <c r="AH590" s="174"/>
      <c r="AI590" s="179" t="str">
        <f>TRIM(CLEAN(大表[[#This Row],[舉例：陳大文]]))&amp;大表[[#This Row],[例：108]]</f>
        <v/>
      </c>
    </row>
    <row r="591" spans="2:35" ht="16.2" x14ac:dyDescent="0.3"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93"/>
      <c r="M591" s="28">
        <v>575</v>
      </c>
      <c r="N591" s="28" t="str">
        <f>IF(大表[[#This Row],[有效 / 無效]]="有效",大表[[#This Row],[序]],"")</f>
        <v/>
      </c>
      <c r="O591" s="28" t="str">
        <f t="shared" si="56"/>
        <v>紀念品</v>
      </c>
      <c r="P591" s="84">
        <f t="shared" ca="1" si="57"/>
        <v>46322</v>
      </c>
      <c r="Q591" s="28">
        <f t="shared" si="58"/>
        <v>0</v>
      </c>
      <c r="R591" s="28">
        <f t="shared" si="59"/>
        <v>0</v>
      </c>
      <c r="S591" s="28">
        <f>IF(COUNTA(大表[[#This Row],[舉例：陳大文]:[例：108]])=2,COUNTIF(大表[名+時數],大表[[#This Row],[名+時數]]),0)</f>
        <v>0</v>
      </c>
      <c r="T591" s="28" t="str">
        <f t="shared" si="60"/>
        <v>Sxxx</v>
      </c>
      <c r="U591" s="28" t="str">
        <f t="shared" si="61"/>
        <v>2526</v>
      </c>
      <c r="V591" s="28" t="str">
        <f t="shared" si="62"/>
        <v/>
      </c>
      <c r="W591" s="34"/>
      <c r="X591" s="35"/>
      <c r="Y591" s="52"/>
      <c r="Z591" s="31"/>
      <c r="AA591" s="31"/>
      <c r="AB591" s="31"/>
      <c r="AC5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1" s="173"/>
      <c r="AE591" s="174"/>
      <c r="AF591" s="174"/>
      <c r="AG591" s="174"/>
      <c r="AH591" s="174"/>
      <c r="AI591" s="179" t="str">
        <f>TRIM(CLEAN(大表[[#This Row],[舉例：陳大文]]))&amp;大表[[#This Row],[例：108]]</f>
        <v/>
      </c>
    </row>
    <row r="592" spans="2:35" ht="16.2" x14ac:dyDescent="0.3"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93"/>
      <c r="M592" s="28">
        <v>576</v>
      </c>
      <c r="N592" s="28" t="str">
        <f>IF(大表[[#This Row],[有效 / 無效]]="有效",大表[[#This Row],[序]],"")</f>
        <v/>
      </c>
      <c r="O592" s="28" t="str">
        <f t="shared" si="56"/>
        <v>紀念品</v>
      </c>
      <c r="P592" s="84">
        <f t="shared" ca="1" si="57"/>
        <v>46322</v>
      </c>
      <c r="Q592" s="28">
        <f t="shared" si="58"/>
        <v>0</v>
      </c>
      <c r="R592" s="28">
        <f t="shared" si="59"/>
        <v>0</v>
      </c>
      <c r="S592" s="28">
        <f>IF(COUNTA(大表[[#This Row],[舉例：陳大文]:[例：108]])=2,COUNTIF(大表[名+時數],大表[[#This Row],[名+時數]]),0)</f>
        <v>0</v>
      </c>
      <c r="T592" s="28" t="str">
        <f t="shared" si="60"/>
        <v>Sxxx</v>
      </c>
      <c r="U592" s="28" t="str">
        <f t="shared" si="61"/>
        <v>2526</v>
      </c>
      <c r="V592" s="28" t="str">
        <f t="shared" si="62"/>
        <v/>
      </c>
      <c r="W592" s="34"/>
      <c r="X592" s="35"/>
      <c r="Y592" s="52"/>
      <c r="Z592" s="31"/>
      <c r="AA592" s="31"/>
      <c r="AB592" s="31"/>
      <c r="AC5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2" s="173"/>
      <c r="AE592" s="174"/>
      <c r="AF592" s="174"/>
      <c r="AG592" s="174"/>
      <c r="AH592" s="174"/>
      <c r="AI592" s="179" t="str">
        <f>TRIM(CLEAN(大表[[#This Row],[舉例：陳大文]]))&amp;大表[[#This Row],[例：108]]</f>
        <v/>
      </c>
    </row>
    <row r="593" spans="2:35" ht="16.2" x14ac:dyDescent="0.3"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93"/>
      <c r="M593" s="28">
        <v>577</v>
      </c>
      <c r="N593" s="28" t="str">
        <f>IF(大表[[#This Row],[有效 / 無效]]="有效",大表[[#This Row],[序]],"")</f>
        <v/>
      </c>
      <c r="O593" s="28" t="str">
        <f t="shared" ref="O593:O656" si="63">"紀念品"</f>
        <v>紀念品</v>
      </c>
      <c r="P593" s="84">
        <f t="shared" ref="P593:P656" ca="1" si="64">AF$7</f>
        <v>46322</v>
      </c>
      <c r="Q593" s="28">
        <f t="shared" ref="Q593:Q656" si="65">$D$9</f>
        <v>0</v>
      </c>
      <c r="R593" s="28">
        <f t="shared" ref="R593:R656" si="66">$D$10</f>
        <v>0</v>
      </c>
      <c r="S593" s="28">
        <f>IF(COUNTA(大表[[#This Row],[舉例：陳大文]:[例：108]])=2,COUNTIF(大表[名+時數],大表[[#This Row],[名+時數]]),0)</f>
        <v>0</v>
      </c>
      <c r="T593" s="28" t="str">
        <f t="shared" ref="T593:T656" si="67">$AF$8</f>
        <v>Sxxx</v>
      </c>
      <c r="U593" s="28" t="str">
        <f t="shared" ref="U593:U656" si="68">RIGHT($E$7,4)</f>
        <v>2526</v>
      </c>
      <c r="V593" s="28" t="str">
        <f t="shared" ref="V593:V656" si="69">CLEAN(TRIM($D$8))</f>
        <v/>
      </c>
      <c r="W593" s="34"/>
      <c r="X593" s="35"/>
      <c r="Y593" s="52"/>
      <c r="Z593" s="31"/>
      <c r="AA593" s="31"/>
      <c r="AB593" s="31"/>
      <c r="AC5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3" s="173"/>
      <c r="AE593" s="174"/>
      <c r="AF593" s="174"/>
      <c r="AG593" s="174"/>
      <c r="AH593" s="174"/>
      <c r="AI593" s="179" t="str">
        <f>TRIM(CLEAN(大表[[#This Row],[舉例：陳大文]]))&amp;大表[[#This Row],[例：108]]</f>
        <v/>
      </c>
    </row>
    <row r="594" spans="2:35" ht="16.2" x14ac:dyDescent="0.3"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93"/>
      <c r="M594" s="28">
        <v>578</v>
      </c>
      <c r="N594" s="28" t="str">
        <f>IF(大表[[#This Row],[有效 / 無效]]="有效",大表[[#This Row],[序]],"")</f>
        <v/>
      </c>
      <c r="O594" s="28" t="str">
        <f t="shared" si="63"/>
        <v>紀念品</v>
      </c>
      <c r="P594" s="84">
        <f t="shared" ca="1" si="64"/>
        <v>46322</v>
      </c>
      <c r="Q594" s="28">
        <f t="shared" si="65"/>
        <v>0</v>
      </c>
      <c r="R594" s="28">
        <f t="shared" si="66"/>
        <v>0</v>
      </c>
      <c r="S594" s="28">
        <f>IF(COUNTA(大表[[#This Row],[舉例：陳大文]:[例：108]])=2,COUNTIF(大表[名+時數],大表[[#This Row],[名+時數]]),0)</f>
        <v>0</v>
      </c>
      <c r="T594" s="28" t="str">
        <f t="shared" si="67"/>
        <v>Sxxx</v>
      </c>
      <c r="U594" s="28" t="str">
        <f t="shared" si="68"/>
        <v>2526</v>
      </c>
      <c r="V594" s="28" t="str">
        <f t="shared" si="69"/>
        <v/>
      </c>
      <c r="W594" s="34"/>
      <c r="X594" s="35"/>
      <c r="Y594" s="52"/>
      <c r="Z594" s="31"/>
      <c r="AA594" s="31"/>
      <c r="AB594" s="31"/>
      <c r="AC5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4" s="173"/>
      <c r="AE594" s="174"/>
      <c r="AF594" s="174"/>
      <c r="AG594" s="174"/>
      <c r="AH594" s="174"/>
      <c r="AI594" s="179" t="str">
        <f>TRIM(CLEAN(大表[[#This Row],[舉例：陳大文]]))&amp;大表[[#This Row],[例：108]]</f>
        <v/>
      </c>
    </row>
    <row r="595" spans="2:35" ht="16.2" x14ac:dyDescent="0.3"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93"/>
      <c r="M595" s="28">
        <v>579</v>
      </c>
      <c r="N595" s="28" t="str">
        <f>IF(大表[[#This Row],[有效 / 無效]]="有效",大表[[#This Row],[序]],"")</f>
        <v/>
      </c>
      <c r="O595" s="28" t="str">
        <f t="shared" si="63"/>
        <v>紀念品</v>
      </c>
      <c r="P595" s="84">
        <f t="shared" ca="1" si="64"/>
        <v>46322</v>
      </c>
      <c r="Q595" s="28">
        <f t="shared" si="65"/>
        <v>0</v>
      </c>
      <c r="R595" s="28">
        <f t="shared" si="66"/>
        <v>0</v>
      </c>
      <c r="S595" s="28">
        <f>IF(COUNTA(大表[[#This Row],[舉例：陳大文]:[例：108]])=2,COUNTIF(大表[名+時數],大表[[#This Row],[名+時數]]),0)</f>
        <v>0</v>
      </c>
      <c r="T595" s="28" t="str">
        <f t="shared" si="67"/>
        <v>Sxxx</v>
      </c>
      <c r="U595" s="28" t="str">
        <f t="shared" si="68"/>
        <v>2526</v>
      </c>
      <c r="V595" s="28" t="str">
        <f t="shared" si="69"/>
        <v/>
      </c>
      <c r="W595" s="34"/>
      <c r="X595" s="35"/>
      <c r="Y595" s="52"/>
      <c r="Z595" s="31"/>
      <c r="AA595" s="31"/>
      <c r="AB595" s="31"/>
      <c r="AC5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5" s="173"/>
      <c r="AE595" s="174"/>
      <c r="AF595" s="174"/>
      <c r="AG595" s="174"/>
      <c r="AH595" s="174"/>
      <c r="AI595" s="179" t="str">
        <f>TRIM(CLEAN(大表[[#This Row],[舉例：陳大文]]))&amp;大表[[#This Row],[例：108]]</f>
        <v/>
      </c>
    </row>
    <row r="596" spans="2:35" ht="16.2" x14ac:dyDescent="0.3"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93"/>
      <c r="M596" s="28">
        <v>580</v>
      </c>
      <c r="N596" s="28" t="str">
        <f>IF(大表[[#This Row],[有效 / 無效]]="有效",大表[[#This Row],[序]],"")</f>
        <v/>
      </c>
      <c r="O596" s="28" t="str">
        <f t="shared" si="63"/>
        <v>紀念品</v>
      </c>
      <c r="P596" s="84">
        <f t="shared" ca="1" si="64"/>
        <v>46322</v>
      </c>
      <c r="Q596" s="28">
        <f t="shared" si="65"/>
        <v>0</v>
      </c>
      <c r="R596" s="28">
        <f t="shared" si="66"/>
        <v>0</v>
      </c>
      <c r="S596" s="28">
        <f>IF(COUNTA(大表[[#This Row],[舉例：陳大文]:[例：108]])=2,COUNTIF(大表[名+時數],大表[[#This Row],[名+時數]]),0)</f>
        <v>0</v>
      </c>
      <c r="T596" s="28" t="str">
        <f t="shared" si="67"/>
        <v>Sxxx</v>
      </c>
      <c r="U596" s="28" t="str">
        <f t="shared" si="68"/>
        <v>2526</v>
      </c>
      <c r="V596" s="28" t="str">
        <f t="shared" si="69"/>
        <v/>
      </c>
      <c r="W596" s="34"/>
      <c r="X596" s="35"/>
      <c r="Y596" s="52"/>
      <c r="Z596" s="31"/>
      <c r="AA596" s="31"/>
      <c r="AB596" s="31"/>
      <c r="AC5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6" s="173"/>
      <c r="AE596" s="174"/>
      <c r="AF596" s="174"/>
      <c r="AG596" s="174"/>
      <c r="AH596" s="174"/>
      <c r="AI596" s="179" t="str">
        <f>TRIM(CLEAN(大表[[#This Row],[舉例：陳大文]]))&amp;大表[[#This Row],[例：108]]</f>
        <v/>
      </c>
    </row>
    <row r="597" spans="2:35" ht="16.2" x14ac:dyDescent="0.3"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93"/>
      <c r="M597" s="28">
        <v>581</v>
      </c>
      <c r="N597" s="28" t="str">
        <f>IF(大表[[#This Row],[有效 / 無效]]="有效",大表[[#This Row],[序]],"")</f>
        <v/>
      </c>
      <c r="O597" s="28" t="str">
        <f t="shared" si="63"/>
        <v>紀念品</v>
      </c>
      <c r="P597" s="84">
        <f t="shared" ca="1" si="64"/>
        <v>46322</v>
      </c>
      <c r="Q597" s="28">
        <f t="shared" si="65"/>
        <v>0</v>
      </c>
      <c r="R597" s="28">
        <f t="shared" si="66"/>
        <v>0</v>
      </c>
      <c r="S597" s="28">
        <f>IF(COUNTA(大表[[#This Row],[舉例：陳大文]:[例：108]])=2,COUNTIF(大表[名+時數],大表[[#This Row],[名+時數]]),0)</f>
        <v>0</v>
      </c>
      <c r="T597" s="28" t="str">
        <f t="shared" si="67"/>
        <v>Sxxx</v>
      </c>
      <c r="U597" s="28" t="str">
        <f t="shared" si="68"/>
        <v>2526</v>
      </c>
      <c r="V597" s="28" t="str">
        <f t="shared" si="69"/>
        <v/>
      </c>
      <c r="W597" s="34"/>
      <c r="X597" s="35"/>
      <c r="Y597" s="52"/>
      <c r="Z597" s="31"/>
      <c r="AA597" s="31"/>
      <c r="AB597" s="31"/>
      <c r="AC5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7" s="173"/>
      <c r="AE597" s="174"/>
      <c r="AF597" s="174"/>
      <c r="AG597" s="174"/>
      <c r="AH597" s="174"/>
      <c r="AI597" s="179" t="str">
        <f>TRIM(CLEAN(大表[[#This Row],[舉例：陳大文]]))&amp;大表[[#This Row],[例：108]]</f>
        <v/>
      </c>
    </row>
    <row r="598" spans="2:35" ht="16.2" x14ac:dyDescent="0.3"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93"/>
      <c r="M598" s="28">
        <v>582</v>
      </c>
      <c r="N598" s="28" t="str">
        <f>IF(大表[[#This Row],[有效 / 無效]]="有效",大表[[#This Row],[序]],"")</f>
        <v/>
      </c>
      <c r="O598" s="28" t="str">
        <f t="shared" si="63"/>
        <v>紀念品</v>
      </c>
      <c r="P598" s="84">
        <f t="shared" ca="1" si="64"/>
        <v>46322</v>
      </c>
      <c r="Q598" s="28">
        <f t="shared" si="65"/>
        <v>0</v>
      </c>
      <c r="R598" s="28">
        <f t="shared" si="66"/>
        <v>0</v>
      </c>
      <c r="S598" s="28">
        <f>IF(COUNTA(大表[[#This Row],[舉例：陳大文]:[例：108]])=2,COUNTIF(大表[名+時數],大表[[#This Row],[名+時數]]),0)</f>
        <v>0</v>
      </c>
      <c r="T598" s="28" t="str">
        <f t="shared" si="67"/>
        <v>Sxxx</v>
      </c>
      <c r="U598" s="28" t="str">
        <f t="shared" si="68"/>
        <v>2526</v>
      </c>
      <c r="V598" s="28" t="str">
        <f t="shared" si="69"/>
        <v/>
      </c>
      <c r="W598" s="34"/>
      <c r="X598" s="35"/>
      <c r="Y598" s="52"/>
      <c r="Z598" s="31"/>
      <c r="AA598" s="31"/>
      <c r="AB598" s="31"/>
      <c r="AC5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8" s="173"/>
      <c r="AE598" s="174"/>
      <c r="AF598" s="174"/>
      <c r="AG598" s="174"/>
      <c r="AH598" s="174"/>
      <c r="AI598" s="179" t="str">
        <f>TRIM(CLEAN(大表[[#This Row],[舉例：陳大文]]))&amp;大表[[#This Row],[例：108]]</f>
        <v/>
      </c>
    </row>
    <row r="599" spans="2:35" ht="16.2" x14ac:dyDescent="0.3"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93"/>
      <c r="M599" s="28">
        <v>583</v>
      </c>
      <c r="N599" s="28" t="str">
        <f>IF(大表[[#This Row],[有效 / 無效]]="有效",大表[[#This Row],[序]],"")</f>
        <v/>
      </c>
      <c r="O599" s="28" t="str">
        <f t="shared" si="63"/>
        <v>紀念品</v>
      </c>
      <c r="P599" s="84">
        <f t="shared" ca="1" si="64"/>
        <v>46322</v>
      </c>
      <c r="Q599" s="28">
        <f t="shared" si="65"/>
        <v>0</v>
      </c>
      <c r="R599" s="28">
        <f t="shared" si="66"/>
        <v>0</v>
      </c>
      <c r="S599" s="28">
        <f>IF(COUNTA(大表[[#This Row],[舉例：陳大文]:[例：108]])=2,COUNTIF(大表[名+時數],大表[[#This Row],[名+時數]]),0)</f>
        <v>0</v>
      </c>
      <c r="T599" s="28" t="str">
        <f t="shared" si="67"/>
        <v>Sxxx</v>
      </c>
      <c r="U599" s="28" t="str">
        <f t="shared" si="68"/>
        <v>2526</v>
      </c>
      <c r="V599" s="28" t="str">
        <f t="shared" si="69"/>
        <v/>
      </c>
      <c r="W599" s="34"/>
      <c r="X599" s="35"/>
      <c r="Y599" s="52"/>
      <c r="Z599" s="31"/>
      <c r="AA599" s="31"/>
      <c r="AB599" s="31"/>
      <c r="AC5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599" s="173"/>
      <c r="AE599" s="174"/>
      <c r="AF599" s="174"/>
      <c r="AG599" s="174"/>
      <c r="AH599" s="174"/>
      <c r="AI599" s="179" t="str">
        <f>TRIM(CLEAN(大表[[#This Row],[舉例：陳大文]]))&amp;大表[[#This Row],[例：108]]</f>
        <v/>
      </c>
    </row>
    <row r="600" spans="2:35" ht="16.2" x14ac:dyDescent="0.3"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93"/>
      <c r="M600" s="28">
        <v>584</v>
      </c>
      <c r="N600" s="28" t="str">
        <f>IF(大表[[#This Row],[有效 / 無效]]="有效",大表[[#This Row],[序]],"")</f>
        <v/>
      </c>
      <c r="O600" s="28" t="str">
        <f t="shared" si="63"/>
        <v>紀念品</v>
      </c>
      <c r="P600" s="84">
        <f t="shared" ca="1" si="64"/>
        <v>46322</v>
      </c>
      <c r="Q600" s="28">
        <f t="shared" si="65"/>
        <v>0</v>
      </c>
      <c r="R600" s="28">
        <f t="shared" si="66"/>
        <v>0</v>
      </c>
      <c r="S600" s="28">
        <f>IF(COUNTA(大表[[#This Row],[舉例：陳大文]:[例：108]])=2,COUNTIF(大表[名+時數],大表[[#This Row],[名+時數]]),0)</f>
        <v>0</v>
      </c>
      <c r="T600" s="28" t="str">
        <f t="shared" si="67"/>
        <v>Sxxx</v>
      </c>
      <c r="U600" s="28" t="str">
        <f t="shared" si="68"/>
        <v>2526</v>
      </c>
      <c r="V600" s="28" t="str">
        <f t="shared" si="69"/>
        <v/>
      </c>
      <c r="W600" s="34"/>
      <c r="X600" s="35"/>
      <c r="Y600" s="52"/>
      <c r="Z600" s="31"/>
      <c r="AA600" s="31"/>
      <c r="AB600" s="31"/>
      <c r="AC6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0" s="173"/>
      <c r="AE600" s="174"/>
      <c r="AF600" s="174"/>
      <c r="AG600" s="174"/>
      <c r="AH600" s="174"/>
      <c r="AI600" s="179" t="str">
        <f>TRIM(CLEAN(大表[[#This Row],[舉例：陳大文]]))&amp;大表[[#This Row],[例：108]]</f>
        <v/>
      </c>
    </row>
    <row r="601" spans="2:35" ht="16.2" x14ac:dyDescent="0.3"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93"/>
      <c r="M601" s="28">
        <v>585</v>
      </c>
      <c r="N601" s="28" t="str">
        <f>IF(大表[[#This Row],[有效 / 無效]]="有效",大表[[#This Row],[序]],"")</f>
        <v/>
      </c>
      <c r="O601" s="28" t="str">
        <f t="shared" si="63"/>
        <v>紀念品</v>
      </c>
      <c r="P601" s="84">
        <f t="shared" ca="1" si="64"/>
        <v>46322</v>
      </c>
      <c r="Q601" s="28">
        <f t="shared" si="65"/>
        <v>0</v>
      </c>
      <c r="R601" s="28">
        <f t="shared" si="66"/>
        <v>0</v>
      </c>
      <c r="S601" s="28">
        <f>IF(COUNTA(大表[[#This Row],[舉例：陳大文]:[例：108]])=2,COUNTIF(大表[名+時數],大表[[#This Row],[名+時數]]),0)</f>
        <v>0</v>
      </c>
      <c r="T601" s="28" t="str">
        <f t="shared" si="67"/>
        <v>Sxxx</v>
      </c>
      <c r="U601" s="28" t="str">
        <f t="shared" si="68"/>
        <v>2526</v>
      </c>
      <c r="V601" s="28" t="str">
        <f t="shared" si="69"/>
        <v/>
      </c>
      <c r="W601" s="34"/>
      <c r="X601" s="35"/>
      <c r="Y601" s="52"/>
      <c r="Z601" s="31"/>
      <c r="AA601" s="31"/>
      <c r="AB601" s="31"/>
      <c r="AC6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1" s="173"/>
      <c r="AE601" s="174"/>
      <c r="AF601" s="174"/>
      <c r="AG601" s="174"/>
      <c r="AH601" s="174"/>
      <c r="AI601" s="179" t="str">
        <f>TRIM(CLEAN(大表[[#This Row],[舉例：陳大文]]))&amp;大表[[#This Row],[例：108]]</f>
        <v/>
      </c>
    </row>
    <row r="602" spans="2:35" ht="16.2" x14ac:dyDescent="0.3"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93"/>
      <c r="M602" s="28">
        <v>586</v>
      </c>
      <c r="N602" s="28" t="str">
        <f>IF(大表[[#This Row],[有效 / 無效]]="有效",大表[[#This Row],[序]],"")</f>
        <v/>
      </c>
      <c r="O602" s="28" t="str">
        <f t="shared" si="63"/>
        <v>紀念品</v>
      </c>
      <c r="P602" s="84">
        <f t="shared" ca="1" si="64"/>
        <v>46322</v>
      </c>
      <c r="Q602" s="28">
        <f t="shared" si="65"/>
        <v>0</v>
      </c>
      <c r="R602" s="28">
        <f t="shared" si="66"/>
        <v>0</v>
      </c>
      <c r="S602" s="28">
        <f>IF(COUNTA(大表[[#This Row],[舉例：陳大文]:[例：108]])=2,COUNTIF(大表[名+時數],大表[[#This Row],[名+時數]]),0)</f>
        <v>0</v>
      </c>
      <c r="T602" s="28" t="str">
        <f t="shared" si="67"/>
        <v>Sxxx</v>
      </c>
      <c r="U602" s="28" t="str">
        <f t="shared" si="68"/>
        <v>2526</v>
      </c>
      <c r="V602" s="28" t="str">
        <f t="shared" si="69"/>
        <v/>
      </c>
      <c r="W602" s="34"/>
      <c r="X602" s="35"/>
      <c r="Y602" s="52"/>
      <c r="Z602" s="31"/>
      <c r="AA602" s="31"/>
      <c r="AB602" s="31"/>
      <c r="AC6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2" s="173"/>
      <c r="AE602" s="174"/>
      <c r="AF602" s="174"/>
      <c r="AG602" s="174"/>
      <c r="AH602" s="174"/>
      <c r="AI602" s="179" t="str">
        <f>TRIM(CLEAN(大表[[#This Row],[舉例：陳大文]]))&amp;大表[[#This Row],[例：108]]</f>
        <v/>
      </c>
    </row>
    <row r="603" spans="2:35" ht="16.2" x14ac:dyDescent="0.3"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93"/>
      <c r="M603" s="28">
        <v>587</v>
      </c>
      <c r="N603" s="28" t="str">
        <f>IF(大表[[#This Row],[有效 / 無效]]="有效",大表[[#This Row],[序]],"")</f>
        <v/>
      </c>
      <c r="O603" s="28" t="str">
        <f t="shared" si="63"/>
        <v>紀念品</v>
      </c>
      <c r="P603" s="84">
        <f t="shared" ca="1" si="64"/>
        <v>46322</v>
      </c>
      <c r="Q603" s="28">
        <f t="shared" si="65"/>
        <v>0</v>
      </c>
      <c r="R603" s="28">
        <f t="shared" si="66"/>
        <v>0</v>
      </c>
      <c r="S603" s="28">
        <f>IF(COUNTA(大表[[#This Row],[舉例：陳大文]:[例：108]])=2,COUNTIF(大表[名+時數],大表[[#This Row],[名+時數]]),0)</f>
        <v>0</v>
      </c>
      <c r="T603" s="28" t="str">
        <f t="shared" si="67"/>
        <v>Sxxx</v>
      </c>
      <c r="U603" s="28" t="str">
        <f t="shared" si="68"/>
        <v>2526</v>
      </c>
      <c r="V603" s="28" t="str">
        <f t="shared" si="69"/>
        <v/>
      </c>
      <c r="W603" s="34"/>
      <c r="X603" s="35"/>
      <c r="Y603" s="52"/>
      <c r="Z603" s="31"/>
      <c r="AA603" s="31"/>
      <c r="AB603" s="31"/>
      <c r="AC6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3" s="173"/>
      <c r="AE603" s="174"/>
      <c r="AF603" s="174"/>
      <c r="AG603" s="174"/>
      <c r="AH603" s="174"/>
      <c r="AI603" s="179" t="str">
        <f>TRIM(CLEAN(大表[[#This Row],[舉例：陳大文]]))&amp;大表[[#This Row],[例：108]]</f>
        <v/>
      </c>
    </row>
    <row r="604" spans="2:35" ht="16.2" x14ac:dyDescent="0.3"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93"/>
      <c r="M604" s="28">
        <v>588</v>
      </c>
      <c r="N604" s="28" t="str">
        <f>IF(大表[[#This Row],[有效 / 無效]]="有效",大表[[#This Row],[序]],"")</f>
        <v/>
      </c>
      <c r="O604" s="28" t="str">
        <f t="shared" si="63"/>
        <v>紀念品</v>
      </c>
      <c r="P604" s="84">
        <f t="shared" ca="1" si="64"/>
        <v>46322</v>
      </c>
      <c r="Q604" s="28">
        <f t="shared" si="65"/>
        <v>0</v>
      </c>
      <c r="R604" s="28">
        <f t="shared" si="66"/>
        <v>0</v>
      </c>
      <c r="S604" s="28">
        <f>IF(COUNTA(大表[[#This Row],[舉例：陳大文]:[例：108]])=2,COUNTIF(大表[名+時數],大表[[#This Row],[名+時數]]),0)</f>
        <v>0</v>
      </c>
      <c r="T604" s="28" t="str">
        <f t="shared" si="67"/>
        <v>Sxxx</v>
      </c>
      <c r="U604" s="28" t="str">
        <f t="shared" si="68"/>
        <v>2526</v>
      </c>
      <c r="V604" s="28" t="str">
        <f t="shared" si="69"/>
        <v/>
      </c>
      <c r="W604" s="34"/>
      <c r="X604" s="35"/>
      <c r="Y604" s="52"/>
      <c r="Z604" s="31"/>
      <c r="AA604" s="31"/>
      <c r="AB604" s="31"/>
      <c r="AC6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4" s="173"/>
      <c r="AE604" s="174"/>
      <c r="AF604" s="174"/>
      <c r="AG604" s="174"/>
      <c r="AH604" s="174"/>
      <c r="AI604" s="179" t="str">
        <f>TRIM(CLEAN(大表[[#This Row],[舉例：陳大文]]))&amp;大表[[#This Row],[例：108]]</f>
        <v/>
      </c>
    </row>
    <row r="605" spans="2:35" ht="16.2" x14ac:dyDescent="0.3"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93"/>
      <c r="M605" s="28">
        <v>589</v>
      </c>
      <c r="N605" s="28" t="str">
        <f>IF(大表[[#This Row],[有效 / 無效]]="有效",大表[[#This Row],[序]],"")</f>
        <v/>
      </c>
      <c r="O605" s="28" t="str">
        <f t="shared" si="63"/>
        <v>紀念品</v>
      </c>
      <c r="P605" s="84">
        <f t="shared" ca="1" si="64"/>
        <v>46322</v>
      </c>
      <c r="Q605" s="28">
        <f t="shared" si="65"/>
        <v>0</v>
      </c>
      <c r="R605" s="28">
        <f t="shared" si="66"/>
        <v>0</v>
      </c>
      <c r="S605" s="28">
        <f>IF(COUNTA(大表[[#This Row],[舉例：陳大文]:[例：108]])=2,COUNTIF(大表[名+時數],大表[[#This Row],[名+時數]]),0)</f>
        <v>0</v>
      </c>
      <c r="T605" s="28" t="str">
        <f t="shared" si="67"/>
        <v>Sxxx</v>
      </c>
      <c r="U605" s="28" t="str">
        <f t="shared" si="68"/>
        <v>2526</v>
      </c>
      <c r="V605" s="28" t="str">
        <f t="shared" si="69"/>
        <v/>
      </c>
      <c r="W605" s="34"/>
      <c r="X605" s="35"/>
      <c r="Y605" s="52"/>
      <c r="Z605" s="31"/>
      <c r="AA605" s="31"/>
      <c r="AB605" s="31"/>
      <c r="AC6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5" s="173"/>
      <c r="AE605" s="174"/>
      <c r="AF605" s="174"/>
      <c r="AG605" s="174"/>
      <c r="AH605" s="174"/>
      <c r="AI605" s="179" t="str">
        <f>TRIM(CLEAN(大表[[#This Row],[舉例：陳大文]]))&amp;大表[[#This Row],[例：108]]</f>
        <v/>
      </c>
    </row>
    <row r="606" spans="2:35" ht="16.2" x14ac:dyDescent="0.3"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93"/>
      <c r="M606" s="28">
        <v>590</v>
      </c>
      <c r="N606" s="28" t="str">
        <f>IF(大表[[#This Row],[有效 / 無效]]="有效",大表[[#This Row],[序]],"")</f>
        <v/>
      </c>
      <c r="O606" s="28" t="str">
        <f t="shared" si="63"/>
        <v>紀念品</v>
      </c>
      <c r="P606" s="84">
        <f t="shared" ca="1" si="64"/>
        <v>46322</v>
      </c>
      <c r="Q606" s="28">
        <f t="shared" si="65"/>
        <v>0</v>
      </c>
      <c r="R606" s="28">
        <f t="shared" si="66"/>
        <v>0</v>
      </c>
      <c r="S606" s="28">
        <f>IF(COUNTA(大表[[#This Row],[舉例：陳大文]:[例：108]])=2,COUNTIF(大表[名+時數],大表[[#This Row],[名+時數]]),0)</f>
        <v>0</v>
      </c>
      <c r="T606" s="28" t="str">
        <f t="shared" si="67"/>
        <v>Sxxx</v>
      </c>
      <c r="U606" s="28" t="str">
        <f t="shared" si="68"/>
        <v>2526</v>
      </c>
      <c r="V606" s="28" t="str">
        <f t="shared" si="69"/>
        <v/>
      </c>
      <c r="W606" s="34"/>
      <c r="X606" s="35"/>
      <c r="Y606" s="52"/>
      <c r="Z606" s="31"/>
      <c r="AA606" s="31"/>
      <c r="AB606" s="31"/>
      <c r="AC6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6" s="173"/>
      <c r="AE606" s="174"/>
      <c r="AF606" s="174"/>
      <c r="AG606" s="174"/>
      <c r="AH606" s="174"/>
      <c r="AI606" s="179" t="str">
        <f>TRIM(CLEAN(大表[[#This Row],[舉例：陳大文]]))&amp;大表[[#This Row],[例：108]]</f>
        <v/>
      </c>
    </row>
    <row r="607" spans="2:35" ht="16.2" x14ac:dyDescent="0.3"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93"/>
      <c r="M607" s="28">
        <v>591</v>
      </c>
      <c r="N607" s="28" t="str">
        <f>IF(大表[[#This Row],[有效 / 無效]]="有效",大表[[#This Row],[序]],"")</f>
        <v/>
      </c>
      <c r="O607" s="28" t="str">
        <f t="shared" si="63"/>
        <v>紀念品</v>
      </c>
      <c r="P607" s="84">
        <f t="shared" ca="1" si="64"/>
        <v>46322</v>
      </c>
      <c r="Q607" s="28">
        <f t="shared" si="65"/>
        <v>0</v>
      </c>
      <c r="R607" s="28">
        <f t="shared" si="66"/>
        <v>0</v>
      </c>
      <c r="S607" s="28">
        <f>IF(COUNTA(大表[[#This Row],[舉例：陳大文]:[例：108]])=2,COUNTIF(大表[名+時數],大表[[#This Row],[名+時數]]),0)</f>
        <v>0</v>
      </c>
      <c r="T607" s="28" t="str">
        <f t="shared" si="67"/>
        <v>Sxxx</v>
      </c>
      <c r="U607" s="28" t="str">
        <f t="shared" si="68"/>
        <v>2526</v>
      </c>
      <c r="V607" s="28" t="str">
        <f t="shared" si="69"/>
        <v/>
      </c>
      <c r="W607" s="34"/>
      <c r="X607" s="35"/>
      <c r="Y607" s="52"/>
      <c r="Z607" s="31"/>
      <c r="AA607" s="31"/>
      <c r="AB607" s="31"/>
      <c r="AC6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7" s="173"/>
      <c r="AE607" s="174"/>
      <c r="AF607" s="174"/>
      <c r="AG607" s="174"/>
      <c r="AH607" s="174"/>
      <c r="AI607" s="179" t="str">
        <f>TRIM(CLEAN(大表[[#This Row],[舉例：陳大文]]))&amp;大表[[#This Row],[例：108]]</f>
        <v/>
      </c>
    </row>
    <row r="608" spans="2:35" ht="16.2" x14ac:dyDescent="0.3"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93"/>
      <c r="M608" s="28">
        <v>592</v>
      </c>
      <c r="N608" s="28" t="str">
        <f>IF(大表[[#This Row],[有效 / 無效]]="有效",大表[[#This Row],[序]],"")</f>
        <v/>
      </c>
      <c r="O608" s="28" t="str">
        <f t="shared" si="63"/>
        <v>紀念品</v>
      </c>
      <c r="P608" s="84">
        <f t="shared" ca="1" si="64"/>
        <v>46322</v>
      </c>
      <c r="Q608" s="28">
        <f t="shared" si="65"/>
        <v>0</v>
      </c>
      <c r="R608" s="28">
        <f t="shared" si="66"/>
        <v>0</v>
      </c>
      <c r="S608" s="28">
        <f>IF(COUNTA(大表[[#This Row],[舉例：陳大文]:[例：108]])=2,COUNTIF(大表[名+時數],大表[[#This Row],[名+時數]]),0)</f>
        <v>0</v>
      </c>
      <c r="T608" s="28" t="str">
        <f t="shared" si="67"/>
        <v>Sxxx</v>
      </c>
      <c r="U608" s="28" t="str">
        <f t="shared" si="68"/>
        <v>2526</v>
      </c>
      <c r="V608" s="28" t="str">
        <f t="shared" si="69"/>
        <v/>
      </c>
      <c r="W608" s="34"/>
      <c r="X608" s="35"/>
      <c r="Y608" s="52"/>
      <c r="Z608" s="31"/>
      <c r="AA608" s="31"/>
      <c r="AB608" s="31"/>
      <c r="AC6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8" s="173"/>
      <c r="AE608" s="174"/>
      <c r="AF608" s="174"/>
      <c r="AG608" s="174"/>
      <c r="AH608" s="174"/>
      <c r="AI608" s="179" t="str">
        <f>TRIM(CLEAN(大表[[#This Row],[舉例：陳大文]]))&amp;大表[[#This Row],[例：108]]</f>
        <v/>
      </c>
    </row>
    <row r="609" spans="2:35" ht="16.2" x14ac:dyDescent="0.3"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93"/>
      <c r="M609" s="28">
        <v>593</v>
      </c>
      <c r="N609" s="28" t="str">
        <f>IF(大表[[#This Row],[有效 / 無效]]="有效",大表[[#This Row],[序]],"")</f>
        <v/>
      </c>
      <c r="O609" s="28" t="str">
        <f t="shared" si="63"/>
        <v>紀念品</v>
      </c>
      <c r="P609" s="84">
        <f t="shared" ca="1" si="64"/>
        <v>46322</v>
      </c>
      <c r="Q609" s="28">
        <f t="shared" si="65"/>
        <v>0</v>
      </c>
      <c r="R609" s="28">
        <f t="shared" si="66"/>
        <v>0</v>
      </c>
      <c r="S609" s="28">
        <f>IF(COUNTA(大表[[#This Row],[舉例：陳大文]:[例：108]])=2,COUNTIF(大表[名+時數],大表[[#This Row],[名+時數]]),0)</f>
        <v>0</v>
      </c>
      <c r="T609" s="28" t="str">
        <f t="shared" si="67"/>
        <v>Sxxx</v>
      </c>
      <c r="U609" s="28" t="str">
        <f t="shared" si="68"/>
        <v>2526</v>
      </c>
      <c r="V609" s="28" t="str">
        <f t="shared" si="69"/>
        <v/>
      </c>
      <c r="W609" s="34"/>
      <c r="X609" s="35"/>
      <c r="Y609" s="52"/>
      <c r="Z609" s="31"/>
      <c r="AA609" s="31"/>
      <c r="AB609" s="31"/>
      <c r="AC6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09" s="173"/>
      <c r="AE609" s="174"/>
      <c r="AF609" s="174"/>
      <c r="AG609" s="174"/>
      <c r="AH609" s="174"/>
      <c r="AI609" s="179" t="str">
        <f>TRIM(CLEAN(大表[[#This Row],[舉例：陳大文]]))&amp;大表[[#This Row],[例：108]]</f>
        <v/>
      </c>
    </row>
    <row r="610" spans="2:35" ht="16.2" x14ac:dyDescent="0.3"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93"/>
      <c r="M610" s="28">
        <v>594</v>
      </c>
      <c r="N610" s="28" t="str">
        <f>IF(大表[[#This Row],[有效 / 無效]]="有效",大表[[#This Row],[序]],"")</f>
        <v/>
      </c>
      <c r="O610" s="28" t="str">
        <f t="shared" si="63"/>
        <v>紀念品</v>
      </c>
      <c r="P610" s="84">
        <f t="shared" ca="1" si="64"/>
        <v>46322</v>
      </c>
      <c r="Q610" s="28">
        <f t="shared" si="65"/>
        <v>0</v>
      </c>
      <c r="R610" s="28">
        <f t="shared" si="66"/>
        <v>0</v>
      </c>
      <c r="S610" s="28">
        <f>IF(COUNTA(大表[[#This Row],[舉例：陳大文]:[例：108]])=2,COUNTIF(大表[名+時數],大表[[#This Row],[名+時數]]),0)</f>
        <v>0</v>
      </c>
      <c r="T610" s="28" t="str">
        <f t="shared" si="67"/>
        <v>Sxxx</v>
      </c>
      <c r="U610" s="28" t="str">
        <f t="shared" si="68"/>
        <v>2526</v>
      </c>
      <c r="V610" s="28" t="str">
        <f t="shared" si="69"/>
        <v/>
      </c>
      <c r="W610" s="34"/>
      <c r="X610" s="35"/>
      <c r="Y610" s="52"/>
      <c r="Z610" s="31"/>
      <c r="AA610" s="31"/>
      <c r="AB610" s="31"/>
      <c r="AC6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0" s="173"/>
      <c r="AE610" s="174"/>
      <c r="AF610" s="174"/>
      <c r="AG610" s="174"/>
      <c r="AH610" s="174"/>
      <c r="AI610" s="179" t="str">
        <f>TRIM(CLEAN(大表[[#This Row],[舉例：陳大文]]))&amp;大表[[#This Row],[例：108]]</f>
        <v/>
      </c>
    </row>
    <row r="611" spans="2:35" ht="16.2" x14ac:dyDescent="0.3"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93"/>
      <c r="M611" s="28">
        <v>595</v>
      </c>
      <c r="N611" s="28" t="str">
        <f>IF(大表[[#This Row],[有效 / 無效]]="有效",大表[[#This Row],[序]],"")</f>
        <v/>
      </c>
      <c r="O611" s="28" t="str">
        <f t="shared" si="63"/>
        <v>紀念品</v>
      </c>
      <c r="P611" s="84">
        <f t="shared" ca="1" si="64"/>
        <v>46322</v>
      </c>
      <c r="Q611" s="28">
        <f t="shared" si="65"/>
        <v>0</v>
      </c>
      <c r="R611" s="28">
        <f t="shared" si="66"/>
        <v>0</v>
      </c>
      <c r="S611" s="28">
        <f>IF(COUNTA(大表[[#This Row],[舉例：陳大文]:[例：108]])=2,COUNTIF(大表[名+時數],大表[[#This Row],[名+時數]]),0)</f>
        <v>0</v>
      </c>
      <c r="T611" s="28" t="str">
        <f t="shared" si="67"/>
        <v>Sxxx</v>
      </c>
      <c r="U611" s="28" t="str">
        <f t="shared" si="68"/>
        <v>2526</v>
      </c>
      <c r="V611" s="28" t="str">
        <f t="shared" si="69"/>
        <v/>
      </c>
      <c r="W611" s="34"/>
      <c r="X611" s="35"/>
      <c r="Y611" s="52"/>
      <c r="Z611" s="31"/>
      <c r="AA611" s="31"/>
      <c r="AB611" s="31"/>
      <c r="AC6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1" s="173"/>
      <c r="AE611" s="174"/>
      <c r="AF611" s="174"/>
      <c r="AG611" s="174"/>
      <c r="AH611" s="174"/>
      <c r="AI611" s="179" t="str">
        <f>TRIM(CLEAN(大表[[#This Row],[舉例：陳大文]]))&amp;大表[[#This Row],[例：108]]</f>
        <v/>
      </c>
    </row>
    <row r="612" spans="2:35" ht="16.2" x14ac:dyDescent="0.3"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93"/>
      <c r="M612" s="28">
        <v>596</v>
      </c>
      <c r="N612" s="28" t="str">
        <f>IF(大表[[#This Row],[有效 / 無效]]="有效",大表[[#This Row],[序]],"")</f>
        <v/>
      </c>
      <c r="O612" s="28" t="str">
        <f t="shared" si="63"/>
        <v>紀念品</v>
      </c>
      <c r="P612" s="84">
        <f t="shared" ca="1" si="64"/>
        <v>46322</v>
      </c>
      <c r="Q612" s="28">
        <f t="shared" si="65"/>
        <v>0</v>
      </c>
      <c r="R612" s="28">
        <f t="shared" si="66"/>
        <v>0</v>
      </c>
      <c r="S612" s="28">
        <f>IF(COUNTA(大表[[#This Row],[舉例：陳大文]:[例：108]])=2,COUNTIF(大表[名+時數],大表[[#This Row],[名+時數]]),0)</f>
        <v>0</v>
      </c>
      <c r="T612" s="28" t="str">
        <f t="shared" si="67"/>
        <v>Sxxx</v>
      </c>
      <c r="U612" s="28" t="str">
        <f t="shared" si="68"/>
        <v>2526</v>
      </c>
      <c r="V612" s="28" t="str">
        <f t="shared" si="69"/>
        <v/>
      </c>
      <c r="W612" s="34"/>
      <c r="X612" s="35"/>
      <c r="Y612" s="52"/>
      <c r="Z612" s="31"/>
      <c r="AA612" s="31"/>
      <c r="AB612" s="31"/>
      <c r="AC6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2" s="173"/>
      <c r="AE612" s="174"/>
      <c r="AF612" s="174"/>
      <c r="AG612" s="174"/>
      <c r="AH612" s="174"/>
      <c r="AI612" s="179" t="str">
        <f>TRIM(CLEAN(大表[[#This Row],[舉例：陳大文]]))&amp;大表[[#This Row],[例：108]]</f>
        <v/>
      </c>
    </row>
    <row r="613" spans="2:35" ht="16.2" x14ac:dyDescent="0.3"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93"/>
      <c r="M613" s="28">
        <v>597</v>
      </c>
      <c r="N613" s="28" t="str">
        <f>IF(大表[[#This Row],[有效 / 無效]]="有效",大表[[#This Row],[序]],"")</f>
        <v/>
      </c>
      <c r="O613" s="28" t="str">
        <f t="shared" si="63"/>
        <v>紀念品</v>
      </c>
      <c r="P613" s="84">
        <f t="shared" ca="1" si="64"/>
        <v>46322</v>
      </c>
      <c r="Q613" s="28">
        <f t="shared" si="65"/>
        <v>0</v>
      </c>
      <c r="R613" s="28">
        <f t="shared" si="66"/>
        <v>0</v>
      </c>
      <c r="S613" s="28">
        <f>IF(COUNTA(大表[[#This Row],[舉例：陳大文]:[例：108]])=2,COUNTIF(大表[名+時數],大表[[#This Row],[名+時數]]),0)</f>
        <v>0</v>
      </c>
      <c r="T613" s="28" t="str">
        <f t="shared" si="67"/>
        <v>Sxxx</v>
      </c>
      <c r="U613" s="28" t="str">
        <f t="shared" si="68"/>
        <v>2526</v>
      </c>
      <c r="V613" s="28" t="str">
        <f t="shared" si="69"/>
        <v/>
      </c>
      <c r="W613" s="34"/>
      <c r="X613" s="35"/>
      <c r="Y613" s="52"/>
      <c r="Z613" s="31"/>
      <c r="AA613" s="31"/>
      <c r="AB613" s="31"/>
      <c r="AC6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3" s="173"/>
      <c r="AE613" s="174"/>
      <c r="AF613" s="174"/>
      <c r="AG613" s="174"/>
      <c r="AH613" s="174"/>
      <c r="AI613" s="179" t="str">
        <f>TRIM(CLEAN(大表[[#This Row],[舉例：陳大文]]))&amp;大表[[#This Row],[例：108]]</f>
        <v/>
      </c>
    </row>
    <row r="614" spans="2:35" ht="16.2" x14ac:dyDescent="0.3"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93"/>
      <c r="M614" s="28">
        <v>598</v>
      </c>
      <c r="N614" s="28" t="str">
        <f>IF(大表[[#This Row],[有效 / 無效]]="有效",大表[[#This Row],[序]],"")</f>
        <v/>
      </c>
      <c r="O614" s="28" t="str">
        <f t="shared" si="63"/>
        <v>紀念品</v>
      </c>
      <c r="P614" s="84">
        <f t="shared" ca="1" si="64"/>
        <v>46322</v>
      </c>
      <c r="Q614" s="28">
        <f t="shared" si="65"/>
        <v>0</v>
      </c>
      <c r="R614" s="28">
        <f t="shared" si="66"/>
        <v>0</v>
      </c>
      <c r="S614" s="28">
        <f>IF(COUNTA(大表[[#This Row],[舉例：陳大文]:[例：108]])=2,COUNTIF(大表[名+時數],大表[[#This Row],[名+時數]]),0)</f>
        <v>0</v>
      </c>
      <c r="T614" s="28" t="str">
        <f t="shared" si="67"/>
        <v>Sxxx</v>
      </c>
      <c r="U614" s="28" t="str">
        <f t="shared" si="68"/>
        <v>2526</v>
      </c>
      <c r="V614" s="28" t="str">
        <f t="shared" si="69"/>
        <v/>
      </c>
      <c r="W614" s="34"/>
      <c r="X614" s="35"/>
      <c r="Y614" s="52"/>
      <c r="Z614" s="31"/>
      <c r="AA614" s="31"/>
      <c r="AB614" s="31"/>
      <c r="AC6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4" s="173"/>
      <c r="AE614" s="174"/>
      <c r="AF614" s="174"/>
      <c r="AG614" s="174"/>
      <c r="AH614" s="174"/>
      <c r="AI614" s="179" t="str">
        <f>TRIM(CLEAN(大表[[#This Row],[舉例：陳大文]]))&amp;大表[[#This Row],[例：108]]</f>
        <v/>
      </c>
    </row>
    <row r="615" spans="2:35" ht="16.2" x14ac:dyDescent="0.3"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93"/>
      <c r="M615" s="28">
        <v>599</v>
      </c>
      <c r="N615" s="28" t="str">
        <f>IF(大表[[#This Row],[有效 / 無效]]="有效",大表[[#This Row],[序]],"")</f>
        <v/>
      </c>
      <c r="O615" s="28" t="str">
        <f t="shared" si="63"/>
        <v>紀念品</v>
      </c>
      <c r="P615" s="84">
        <f t="shared" ca="1" si="64"/>
        <v>46322</v>
      </c>
      <c r="Q615" s="28">
        <f t="shared" si="65"/>
        <v>0</v>
      </c>
      <c r="R615" s="28">
        <f t="shared" si="66"/>
        <v>0</v>
      </c>
      <c r="S615" s="28">
        <f>IF(COUNTA(大表[[#This Row],[舉例：陳大文]:[例：108]])=2,COUNTIF(大表[名+時數],大表[[#This Row],[名+時數]]),0)</f>
        <v>0</v>
      </c>
      <c r="T615" s="28" t="str">
        <f t="shared" si="67"/>
        <v>Sxxx</v>
      </c>
      <c r="U615" s="28" t="str">
        <f t="shared" si="68"/>
        <v>2526</v>
      </c>
      <c r="V615" s="28" t="str">
        <f t="shared" si="69"/>
        <v/>
      </c>
      <c r="W615" s="34"/>
      <c r="X615" s="35"/>
      <c r="Y615" s="52"/>
      <c r="Z615" s="31"/>
      <c r="AA615" s="31"/>
      <c r="AB615" s="31"/>
      <c r="AC6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5" s="173"/>
      <c r="AE615" s="174"/>
      <c r="AF615" s="174"/>
      <c r="AG615" s="174"/>
      <c r="AH615" s="174"/>
      <c r="AI615" s="179" t="str">
        <f>TRIM(CLEAN(大表[[#This Row],[舉例：陳大文]]))&amp;大表[[#This Row],[例：108]]</f>
        <v/>
      </c>
    </row>
    <row r="616" spans="2:35" ht="16.2" x14ac:dyDescent="0.3"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93"/>
      <c r="M616" s="28">
        <v>600</v>
      </c>
      <c r="N616" s="28" t="str">
        <f>IF(大表[[#This Row],[有效 / 無效]]="有效",大表[[#This Row],[序]],"")</f>
        <v/>
      </c>
      <c r="O616" s="28" t="str">
        <f t="shared" si="63"/>
        <v>紀念品</v>
      </c>
      <c r="P616" s="84">
        <f t="shared" ca="1" si="64"/>
        <v>46322</v>
      </c>
      <c r="Q616" s="28">
        <f t="shared" si="65"/>
        <v>0</v>
      </c>
      <c r="R616" s="28">
        <f t="shared" si="66"/>
        <v>0</v>
      </c>
      <c r="S616" s="28">
        <f>IF(COUNTA(大表[[#This Row],[舉例：陳大文]:[例：108]])=2,COUNTIF(大表[名+時數],大表[[#This Row],[名+時數]]),0)</f>
        <v>0</v>
      </c>
      <c r="T616" s="28" t="str">
        <f t="shared" si="67"/>
        <v>Sxxx</v>
      </c>
      <c r="U616" s="28" t="str">
        <f t="shared" si="68"/>
        <v>2526</v>
      </c>
      <c r="V616" s="28" t="str">
        <f t="shared" si="69"/>
        <v/>
      </c>
      <c r="W616" s="34"/>
      <c r="X616" s="35"/>
      <c r="Y616" s="52"/>
      <c r="Z616" s="31"/>
      <c r="AA616" s="31"/>
      <c r="AB616" s="31"/>
      <c r="AC6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6" s="173"/>
      <c r="AE616" s="174"/>
      <c r="AF616" s="174"/>
      <c r="AG616" s="174"/>
      <c r="AH616" s="174"/>
      <c r="AI616" s="179" t="str">
        <f>TRIM(CLEAN(大表[[#This Row],[舉例：陳大文]]))&amp;大表[[#This Row],[例：108]]</f>
        <v/>
      </c>
    </row>
    <row r="617" spans="2:35" ht="16.2" x14ac:dyDescent="0.3"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93"/>
      <c r="M617" s="28">
        <v>601</v>
      </c>
      <c r="N617" s="28" t="str">
        <f>IF(大表[[#This Row],[有效 / 無效]]="有效",大表[[#This Row],[序]],"")</f>
        <v/>
      </c>
      <c r="O617" s="28" t="str">
        <f t="shared" si="63"/>
        <v>紀念品</v>
      </c>
      <c r="P617" s="84">
        <f t="shared" ca="1" si="64"/>
        <v>46322</v>
      </c>
      <c r="Q617" s="28">
        <f t="shared" si="65"/>
        <v>0</v>
      </c>
      <c r="R617" s="28">
        <f t="shared" si="66"/>
        <v>0</v>
      </c>
      <c r="S617" s="28">
        <f>IF(COUNTA(大表[[#This Row],[舉例：陳大文]:[例：108]])=2,COUNTIF(大表[名+時數],大表[[#This Row],[名+時數]]),0)</f>
        <v>0</v>
      </c>
      <c r="T617" s="28" t="str">
        <f t="shared" si="67"/>
        <v>Sxxx</v>
      </c>
      <c r="U617" s="28" t="str">
        <f t="shared" si="68"/>
        <v>2526</v>
      </c>
      <c r="V617" s="28" t="str">
        <f t="shared" si="69"/>
        <v/>
      </c>
      <c r="W617" s="34"/>
      <c r="X617" s="35"/>
      <c r="Y617" s="52"/>
      <c r="Z617" s="31"/>
      <c r="AA617" s="31"/>
      <c r="AB617" s="31"/>
      <c r="AC6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7" s="173"/>
      <c r="AE617" s="174"/>
      <c r="AF617" s="174"/>
      <c r="AG617" s="174"/>
      <c r="AH617" s="174"/>
      <c r="AI617" s="179" t="str">
        <f>TRIM(CLEAN(大表[[#This Row],[舉例：陳大文]]))&amp;大表[[#This Row],[例：108]]</f>
        <v/>
      </c>
    </row>
    <row r="618" spans="2:35" ht="16.2" x14ac:dyDescent="0.3"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93"/>
      <c r="M618" s="28">
        <v>602</v>
      </c>
      <c r="N618" s="28" t="str">
        <f>IF(大表[[#This Row],[有效 / 無效]]="有效",大表[[#This Row],[序]],"")</f>
        <v/>
      </c>
      <c r="O618" s="28" t="str">
        <f t="shared" si="63"/>
        <v>紀念品</v>
      </c>
      <c r="P618" s="84">
        <f t="shared" ca="1" si="64"/>
        <v>46322</v>
      </c>
      <c r="Q618" s="28">
        <f t="shared" si="65"/>
        <v>0</v>
      </c>
      <c r="R618" s="28">
        <f t="shared" si="66"/>
        <v>0</v>
      </c>
      <c r="S618" s="28">
        <f>IF(COUNTA(大表[[#This Row],[舉例：陳大文]:[例：108]])=2,COUNTIF(大表[名+時數],大表[[#This Row],[名+時數]]),0)</f>
        <v>0</v>
      </c>
      <c r="T618" s="28" t="str">
        <f t="shared" si="67"/>
        <v>Sxxx</v>
      </c>
      <c r="U618" s="28" t="str">
        <f t="shared" si="68"/>
        <v>2526</v>
      </c>
      <c r="V618" s="28" t="str">
        <f t="shared" si="69"/>
        <v/>
      </c>
      <c r="W618" s="34"/>
      <c r="X618" s="35"/>
      <c r="Y618" s="52"/>
      <c r="Z618" s="31"/>
      <c r="AA618" s="31"/>
      <c r="AB618" s="31"/>
      <c r="AC6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8" s="173"/>
      <c r="AE618" s="174"/>
      <c r="AF618" s="174"/>
      <c r="AG618" s="174"/>
      <c r="AH618" s="174"/>
      <c r="AI618" s="179" t="str">
        <f>TRIM(CLEAN(大表[[#This Row],[舉例：陳大文]]))&amp;大表[[#This Row],[例：108]]</f>
        <v/>
      </c>
    </row>
    <row r="619" spans="2:35" ht="16.2" x14ac:dyDescent="0.3"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93"/>
      <c r="M619" s="28">
        <v>603</v>
      </c>
      <c r="N619" s="28" t="str">
        <f>IF(大表[[#This Row],[有效 / 無效]]="有效",大表[[#This Row],[序]],"")</f>
        <v/>
      </c>
      <c r="O619" s="28" t="str">
        <f t="shared" si="63"/>
        <v>紀念品</v>
      </c>
      <c r="P619" s="84">
        <f t="shared" ca="1" si="64"/>
        <v>46322</v>
      </c>
      <c r="Q619" s="28">
        <f t="shared" si="65"/>
        <v>0</v>
      </c>
      <c r="R619" s="28">
        <f t="shared" si="66"/>
        <v>0</v>
      </c>
      <c r="S619" s="28">
        <f>IF(COUNTA(大表[[#This Row],[舉例：陳大文]:[例：108]])=2,COUNTIF(大表[名+時數],大表[[#This Row],[名+時數]]),0)</f>
        <v>0</v>
      </c>
      <c r="T619" s="28" t="str">
        <f t="shared" si="67"/>
        <v>Sxxx</v>
      </c>
      <c r="U619" s="28" t="str">
        <f t="shared" si="68"/>
        <v>2526</v>
      </c>
      <c r="V619" s="28" t="str">
        <f t="shared" si="69"/>
        <v/>
      </c>
      <c r="W619" s="34"/>
      <c r="X619" s="35"/>
      <c r="Y619" s="52"/>
      <c r="Z619" s="31"/>
      <c r="AA619" s="31"/>
      <c r="AB619" s="31"/>
      <c r="AC6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19" s="173"/>
      <c r="AE619" s="174"/>
      <c r="AF619" s="174"/>
      <c r="AG619" s="174"/>
      <c r="AH619" s="174"/>
      <c r="AI619" s="179" t="str">
        <f>TRIM(CLEAN(大表[[#This Row],[舉例：陳大文]]))&amp;大表[[#This Row],[例：108]]</f>
        <v/>
      </c>
    </row>
    <row r="620" spans="2:35" ht="16.2" x14ac:dyDescent="0.3"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93"/>
      <c r="M620" s="28">
        <v>604</v>
      </c>
      <c r="N620" s="28" t="str">
        <f>IF(大表[[#This Row],[有效 / 無效]]="有效",大表[[#This Row],[序]],"")</f>
        <v/>
      </c>
      <c r="O620" s="28" t="str">
        <f t="shared" si="63"/>
        <v>紀念品</v>
      </c>
      <c r="P620" s="84">
        <f t="shared" ca="1" si="64"/>
        <v>46322</v>
      </c>
      <c r="Q620" s="28">
        <f t="shared" si="65"/>
        <v>0</v>
      </c>
      <c r="R620" s="28">
        <f t="shared" si="66"/>
        <v>0</v>
      </c>
      <c r="S620" s="28">
        <f>IF(COUNTA(大表[[#This Row],[舉例：陳大文]:[例：108]])=2,COUNTIF(大表[名+時數],大表[[#This Row],[名+時數]]),0)</f>
        <v>0</v>
      </c>
      <c r="T620" s="28" t="str">
        <f t="shared" si="67"/>
        <v>Sxxx</v>
      </c>
      <c r="U620" s="28" t="str">
        <f t="shared" si="68"/>
        <v>2526</v>
      </c>
      <c r="V620" s="28" t="str">
        <f t="shared" si="69"/>
        <v/>
      </c>
      <c r="W620" s="34"/>
      <c r="X620" s="35"/>
      <c r="Y620" s="52"/>
      <c r="Z620" s="31"/>
      <c r="AA620" s="31"/>
      <c r="AB620" s="31"/>
      <c r="AC6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0" s="173"/>
      <c r="AE620" s="174"/>
      <c r="AF620" s="174"/>
      <c r="AG620" s="174"/>
      <c r="AH620" s="174"/>
      <c r="AI620" s="179" t="str">
        <f>TRIM(CLEAN(大表[[#This Row],[舉例：陳大文]]))&amp;大表[[#This Row],[例：108]]</f>
        <v/>
      </c>
    </row>
    <row r="621" spans="2:35" ht="16.2" x14ac:dyDescent="0.3"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93"/>
      <c r="M621" s="28">
        <v>605</v>
      </c>
      <c r="N621" s="28" t="str">
        <f>IF(大表[[#This Row],[有效 / 無效]]="有效",大表[[#This Row],[序]],"")</f>
        <v/>
      </c>
      <c r="O621" s="28" t="str">
        <f t="shared" si="63"/>
        <v>紀念品</v>
      </c>
      <c r="P621" s="84">
        <f t="shared" ca="1" si="64"/>
        <v>46322</v>
      </c>
      <c r="Q621" s="28">
        <f t="shared" si="65"/>
        <v>0</v>
      </c>
      <c r="R621" s="28">
        <f t="shared" si="66"/>
        <v>0</v>
      </c>
      <c r="S621" s="28">
        <f>IF(COUNTA(大表[[#This Row],[舉例：陳大文]:[例：108]])=2,COUNTIF(大表[名+時數],大表[[#This Row],[名+時數]]),0)</f>
        <v>0</v>
      </c>
      <c r="T621" s="28" t="str">
        <f t="shared" si="67"/>
        <v>Sxxx</v>
      </c>
      <c r="U621" s="28" t="str">
        <f t="shared" si="68"/>
        <v>2526</v>
      </c>
      <c r="V621" s="28" t="str">
        <f t="shared" si="69"/>
        <v/>
      </c>
      <c r="W621" s="34"/>
      <c r="X621" s="35"/>
      <c r="Y621" s="52"/>
      <c r="Z621" s="31"/>
      <c r="AA621" s="31"/>
      <c r="AB621" s="31"/>
      <c r="AC6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1" s="173"/>
      <c r="AE621" s="174"/>
      <c r="AF621" s="174"/>
      <c r="AG621" s="174"/>
      <c r="AH621" s="174"/>
      <c r="AI621" s="179" t="str">
        <f>TRIM(CLEAN(大表[[#This Row],[舉例：陳大文]]))&amp;大表[[#This Row],[例：108]]</f>
        <v/>
      </c>
    </row>
    <row r="622" spans="2:35" ht="16.2" x14ac:dyDescent="0.3"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93"/>
      <c r="M622" s="28">
        <v>606</v>
      </c>
      <c r="N622" s="28" t="str">
        <f>IF(大表[[#This Row],[有效 / 無效]]="有效",大表[[#This Row],[序]],"")</f>
        <v/>
      </c>
      <c r="O622" s="28" t="str">
        <f t="shared" si="63"/>
        <v>紀念品</v>
      </c>
      <c r="P622" s="84">
        <f t="shared" ca="1" si="64"/>
        <v>46322</v>
      </c>
      <c r="Q622" s="28">
        <f t="shared" si="65"/>
        <v>0</v>
      </c>
      <c r="R622" s="28">
        <f t="shared" si="66"/>
        <v>0</v>
      </c>
      <c r="S622" s="28">
        <f>IF(COUNTA(大表[[#This Row],[舉例：陳大文]:[例：108]])=2,COUNTIF(大表[名+時數],大表[[#This Row],[名+時數]]),0)</f>
        <v>0</v>
      </c>
      <c r="T622" s="28" t="str">
        <f t="shared" si="67"/>
        <v>Sxxx</v>
      </c>
      <c r="U622" s="28" t="str">
        <f t="shared" si="68"/>
        <v>2526</v>
      </c>
      <c r="V622" s="28" t="str">
        <f t="shared" si="69"/>
        <v/>
      </c>
      <c r="W622" s="34"/>
      <c r="X622" s="35"/>
      <c r="Y622" s="52"/>
      <c r="Z622" s="31"/>
      <c r="AA622" s="31"/>
      <c r="AB622" s="31"/>
      <c r="AC6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2" s="173"/>
      <c r="AE622" s="174"/>
      <c r="AF622" s="174"/>
      <c r="AG622" s="174"/>
      <c r="AH622" s="174"/>
      <c r="AI622" s="179" t="str">
        <f>TRIM(CLEAN(大表[[#This Row],[舉例：陳大文]]))&amp;大表[[#This Row],[例：108]]</f>
        <v/>
      </c>
    </row>
    <row r="623" spans="2:35" ht="16.2" x14ac:dyDescent="0.3"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93"/>
      <c r="M623" s="28">
        <v>607</v>
      </c>
      <c r="N623" s="28" t="str">
        <f>IF(大表[[#This Row],[有效 / 無效]]="有效",大表[[#This Row],[序]],"")</f>
        <v/>
      </c>
      <c r="O623" s="28" t="str">
        <f t="shared" si="63"/>
        <v>紀念品</v>
      </c>
      <c r="P623" s="84">
        <f t="shared" ca="1" si="64"/>
        <v>46322</v>
      </c>
      <c r="Q623" s="28">
        <f t="shared" si="65"/>
        <v>0</v>
      </c>
      <c r="R623" s="28">
        <f t="shared" si="66"/>
        <v>0</v>
      </c>
      <c r="S623" s="28">
        <f>IF(COUNTA(大表[[#This Row],[舉例：陳大文]:[例：108]])=2,COUNTIF(大表[名+時數],大表[[#This Row],[名+時數]]),0)</f>
        <v>0</v>
      </c>
      <c r="T623" s="28" t="str">
        <f t="shared" si="67"/>
        <v>Sxxx</v>
      </c>
      <c r="U623" s="28" t="str">
        <f t="shared" si="68"/>
        <v>2526</v>
      </c>
      <c r="V623" s="28" t="str">
        <f t="shared" si="69"/>
        <v/>
      </c>
      <c r="W623" s="34"/>
      <c r="X623" s="35"/>
      <c r="Y623" s="52"/>
      <c r="Z623" s="31"/>
      <c r="AA623" s="31"/>
      <c r="AB623" s="31"/>
      <c r="AC6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3" s="173"/>
      <c r="AE623" s="174"/>
      <c r="AF623" s="174"/>
      <c r="AG623" s="174"/>
      <c r="AH623" s="174"/>
      <c r="AI623" s="179" t="str">
        <f>TRIM(CLEAN(大表[[#This Row],[舉例：陳大文]]))&amp;大表[[#This Row],[例：108]]</f>
        <v/>
      </c>
    </row>
    <row r="624" spans="2:35" ht="16.2" x14ac:dyDescent="0.3"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93"/>
      <c r="M624" s="28">
        <v>608</v>
      </c>
      <c r="N624" s="28" t="str">
        <f>IF(大表[[#This Row],[有效 / 無效]]="有效",大表[[#This Row],[序]],"")</f>
        <v/>
      </c>
      <c r="O624" s="28" t="str">
        <f t="shared" si="63"/>
        <v>紀念品</v>
      </c>
      <c r="P624" s="84">
        <f t="shared" ca="1" si="64"/>
        <v>46322</v>
      </c>
      <c r="Q624" s="28">
        <f t="shared" si="65"/>
        <v>0</v>
      </c>
      <c r="R624" s="28">
        <f t="shared" si="66"/>
        <v>0</v>
      </c>
      <c r="S624" s="28">
        <f>IF(COUNTA(大表[[#This Row],[舉例：陳大文]:[例：108]])=2,COUNTIF(大表[名+時數],大表[[#This Row],[名+時數]]),0)</f>
        <v>0</v>
      </c>
      <c r="T624" s="28" t="str">
        <f t="shared" si="67"/>
        <v>Sxxx</v>
      </c>
      <c r="U624" s="28" t="str">
        <f t="shared" si="68"/>
        <v>2526</v>
      </c>
      <c r="V624" s="28" t="str">
        <f t="shared" si="69"/>
        <v/>
      </c>
      <c r="W624" s="34"/>
      <c r="X624" s="35"/>
      <c r="Y624" s="52"/>
      <c r="Z624" s="31"/>
      <c r="AA624" s="31"/>
      <c r="AB624" s="31"/>
      <c r="AC6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4" s="173"/>
      <c r="AE624" s="174"/>
      <c r="AF624" s="174"/>
      <c r="AG624" s="174"/>
      <c r="AH624" s="174"/>
      <c r="AI624" s="179" t="str">
        <f>TRIM(CLEAN(大表[[#This Row],[舉例：陳大文]]))&amp;大表[[#This Row],[例：108]]</f>
        <v/>
      </c>
    </row>
    <row r="625" spans="2:35" ht="16.2" x14ac:dyDescent="0.3"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93"/>
      <c r="M625" s="28">
        <v>609</v>
      </c>
      <c r="N625" s="28" t="str">
        <f>IF(大表[[#This Row],[有效 / 無效]]="有效",大表[[#This Row],[序]],"")</f>
        <v/>
      </c>
      <c r="O625" s="28" t="str">
        <f t="shared" si="63"/>
        <v>紀念品</v>
      </c>
      <c r="P625" s="84">
        <f t="shared" ca="1" si="64"/>
        <v>46322</v>
      </c>
      <c r="Q625" s="28">
        <f t="shared" si="65"/>
        <v>0</v>
      </c>
      <c r="R625" s="28">
        <f t="shared" si="66"/>
        <v>0</v>
      </c>
      <c r="S625" s="28">
        <f>IF(COUNTA(大表[[#This Row],[舉例：陳大文]:[例：108]])=2,COUNTIF(大表[名+時數],大表[[#This Row],[名+時數]]),0)</f>
        <v>0</v>
      </c>
      <c r="T625" s="28" t="str">
        <f t="shared" si="67"/>
        <v>Sxxx</v>
      </c>
      <c r="U625" s="28" t="str">
        <f t="shared" si="68"/>
        <v>2526</v>
      </c>
      <c r="V625" s="28" t="str">
        <f t="shared" si="69"/>
        <v/>
      </c>
      <c r="W625" s="34"/>
      <c r="X625" s="35"/>
      <c r="Y625" s="52"/>
      <c r="Z625" s="31"/>
      <c r="AA625" s="31"/>
      <c r="AB625" s="31"/>
      <c r="AC6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5" s="173"/>
      <c r="AE625" s="174"/>
      <c r="AF625" s="174"/>
      <c r="AG625" s="174"/>
      <c r="AH625" s="174"/>
      <c r="AI625" s="179" t="str">
        <f>TRIM(CLEAN(大表[[#This Row],[舉例：陳大文]]))&amp;大表[[#This Row],[例：108]]</f>
        <v/>
      </c>
    </row>
    <row r="626" spans="2:35" ht="16.2" x14ac:dyDescent="0.3"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93"/>
      <c r="M626" s="28">
        <v>610</v>
      </c>
      <c r="N626" s="28" t="str">
        <f>IF(大表[[#This Row],[有效 / 無效]]="有效",大表[[#This Row],[序]],"")</f>
        <v/>
      </c>
      <c r="O626" s="28" t="str">
        <f t="shared" si="63"/>
        <v>紀念品</v>
      </c>
      <c r="P626" s="84">
        <f t="shared" ca="1" si="64"/>
        <v>46322</v>
      </c>
      <c r="Q626" s="28">
        <f t="shared" si="65"/>
        <v>0</v>
      </c>
      <c r="R626" s="28">
        <f t="shared" si="66"/>
        <v>0</v>
      </c>
      <c r="S626" s="28">
        <f>IF(COUNTA(大表[[#This Row],[舉例：陳大文]:[例：108]])=2,COUNTIF(大表[名+時數],大表[[#This Row],[名+時數]]),0)</f>
        <v>0</v>
      </c>
      <c r="T626" s="28" t="str">
        <f t="shared" si="67"/>
        <v>Sxxx</v>
      </c>
      <c r="U626" s="28" t="str">
        <f t="shared" si="68"/>
        <v>2526</v>
      </c>
      <c r="V626" s="28" t="str">
        <f t="shared" si="69"/>
        <v/>
      </c>
      <c r="W626" s="34"/>
      <c r="X626" s="35"/>
      <c r="Y626" s="52"/>
      <c r="Z626" s="31"/>
      <c r="AA626" s="31"/>
      <c r="AB626" s="31"/>
      <c r="AC6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6" s="173"/>
      <c r="AE626" s="174"/>
      <c r="AF626" s="174"/>
      <c r="AG626" s="174"/>
      <c r="AH626" s="174"/>
      <c r="AI626" s="179" t="str">
        <f>TRIM(CLEAN(大表[[#This Row],[舉例：陳大文]]))&amp;大表[[#This Row],[例：108]]</f>
        <v/>
      </c>
    </row>
    <row r="627" spans="2:35" ht="16.2" x14ac:dyDescent="0.3"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93"/>
      <c r="M627" s="28">
        <v>611</v>
      </c>
      <c r="N627" s="28" t="str">
        <f>IF(大表[[#This Row],[有效 / 無效]]="有效",大表[[#This Row],[序]],"")</f>
        <v/>
      </c>
      <c r="O627" s="28" t="str">
        <f t="shared" si="63"/>
        <v>紀念品</v>
      </c>
      <c r="P627" s="84">
        <f t="shared" ca="1" si="64"/>
        <v>46322</v>
      </c>
      <c r="Q627" s="28">
        <f t="shared" si="65"/>
        <v>0</v>
      </c>
      <c r="R627" s="28">
        <f t="shared" si="66"/>
        <v>0</v>
      </c>
      <c r="S627" s="28">
        <f>IF(COUNTA(大表[[#This Row],[舉例：陳大文]:[例：108]])=2,COUNTIF(大表[名+時數],大表[[#This Row],[名+時數]]),0)</f>
        <v>0</v>
      </c>
      <c r="T627" s="28" t="str">
        <f t="shared" si="67"/>
        <v>Sxxx</v>
      </c>
      <c r="U627" s="28" t="str">
        <f t="shared" si="68"/>
        <v>2526</v>
      </c>
      <c r="V627" s="28" t="str">
        <f t="shared" si="69"/>
        <v/>
      </c>
      <c r="W627" s="34"/>
      <c r="X627" s="35"/>
      <c r="Y627" s="52"/>
      <c r="Z627" s="31"/>
      <c r="AA627" s="31"/>
      <c r="AB627" s="31"/>
      <c r="AC6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7" s="173"/>
      <c r="AE627" s="174"/>
      <c r="AF627" s="174"/>
      <c r="AG627" s="174"/>
      <c r="AH627" s="174"/>
      <c r="AI627" s="179" t="str">
        <f>TRIM(CLEAN(大表[[#This Row],[舉例：陳大文]]))&amp;大表[[#This Row],[例：108]]</f>
        <v/>
      </c>
    </row>
    <row r="628" spans="2:35" ht="16.2" x14ac:dyDescent="0.3"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93"/>
      <c r="M628" s="28">
        <v>612</v>
      </c>
      <c r="N628" s="28" t="str">
        <f>IF(大表[[#This Row],[有效 / 無效]]="有效",大表[[#This Row],[序]],"")</f>
        <v/>
      </c>
      <c r="O628" s="28" t="str">
        <f t="shared" si="63"/>
        <v>紀念品</v>
      </c>
      <c r="P628" s="84">
        <f t="shared" ca="1" si="64"/>
        <v>46322</v>
      </c>
      <c r="Q628" s="28">
        <f t="shared" si="65"/>
        <v>0</v>
      </c>
      <c r="R628" s="28">
        <f t="shared" si="66"/>
        <v>0</v>
      </c>
      <c r="S628" s="28">
        <f>IF(COUNTA(大表[[#This Row],[舉例：陳大文]:[例：108]])=2,COUNTIF(大表[名+時數],大表[[#This Row],[名+時數]]),0)</f>
        <v>0</v>
      </c>
      <c r="T628" s="28" t="str">
        <f t="shared" si="67"/>
        <v>Sxxx</v>
      </c>
      <c r="U628" s="28" t="str">
        <f t="shared" si="68"/>
        <v>2526</v>
      </c>
      <c r="V628" s="28" t="str">
        <f t="shared" si="69"/>
        <v/>
      </c>
      <c r="W628" s="34"/>
      <c r="X628" s="35"/>
      <c r="Y628" s="52"/>
      <c r="Z628" s="31"/>
      <c r="AA628" s="31"/>
      <c r="AB628" s="31"/>
      <c r="AC6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8" s="173"/>
      <c r="AE628" s="174"/>
      <c r="AF628" s="174"/>
      <c r="AG628" s="174"/>
      <c r="AH628" s="174"/>
      <c r="AI628" s="179" t="str">
        <f>TRIM(CLEAN(大表[[#This Row],[舉例：陳大文]]))&amp;大表[[#This Row],[例：108]]</f>
        <v/>
      </c>
    </row>
    <row r="629" spans="2:35" ht="16.2" x14ac:dyDescent="0.3"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93"/>
      <c r="M629" s="28">
        <v>613</v>
      </c>
      <c r="N629" s="28" t="str">
        <f>IF(大表[[#This Row],[有效 / 無效]]="有效",大表[[#This Row],[序]],"")</f>
        <v/>
      </c>
      <c r="O629" s="28" t="str">
        <f t="shared" si="63"/>
        <v>紀念品</v>
      </c>
      <c r="P629" s="84">
        <f t="shared" ca="1" si="64"/>
        <v>46322</v>
      </c>
      <c r="Q629" s="28">
        <f t="shared" si="65"/>
        <v>0</v>
      </c>
      <c r="R629" s="28">
        <f t="shared" si="66"/>
        <v>0</v>
      </c>
      <c r="S629" s="28">
        <f>IF(COUNTA(大表[[#This Row],[舉例：陳大文]:[例：108]])=2,COUNTIF(大表[名+時數],大表[[#This Row],[名+時數]]),0)</f>
        <v>0</v>
      </c>
      <c r="T629" s="28" t="str">
        <f t="shared" si="67"/>
        <v>Sxxx</v>
      </c>
      <c r="U629" s="28" t="str">
        <f t="shared" si="68"/>
        <v>2526</v>
      </c>
      <c r="V629" s="28" t="str">
        <f t="shared" si="69"/>
        <v/>
      </c>
      <c r="W629" s="34"/>
      <c r="X629" s="35"/>
      <c r="Y629" s="52"/>
      <c r="Z629" s="31"/>
      <c r="AA629" s="31"/>
      <c r="AB629" s="31"/>
      <c r="AC6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29" s="173"/>
      <c r="AE629" s="174"/>
      <c r="AF629" s="174"/>
      <c r="AG629" s="174"/>
      <c r="AH629" s="174"/>
      <c r="AI629" s="179" t="str">
        <f>TRIM(CLEAN(大表[[#This Row],[舉例：陳大文]]))&amp;大表[[#This Row],[例：108]]</f>
        <v/>
      </c>
    </row>
    <row r="630" spans="2:35" ht="16.2" x14ac:dyDescent="0.3"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93"/>
      <c r="M630" s="28">
        <v>614</v>
      </c>
      <c r="N630" s="28" t="str">
        <f>IF(大表[[#This Row],[有效 / 無效]]="有效",大表[[#This Row],[序]],"")</f>
        <v/>
      </c>
      <c r="O630" s="28" t="str">
        <f t="shared" si="63"/>
        <v>紀念品</v>
      </c>
      <c r="P630" s="84">
        <f t="shared" ca="1" si="64"/>
        <v>46322</v>
      </c>
      <c r="Q630" s="28">
        <f t="shared" si="65"/>
        <v>0</v>
      </c>
      <c r="R630" s="28">
        <f t="shared" si="66"/>
        <v>0</v>
      </c>
      <c r="S630" s="28">
        <f>IF(COUNTA(大表[[#This Row],[舉例：陳大文]:[例：108]])=2,COUNTIF(大表[名+時數],大表[[#This Row],[名+時數]]),0)</f>
        <v>0</v>
      </c>
      <c r="T630" s="28" t="str">
        <f t="shared" si="67"/>
        <v>Sxxx</v>
      </c>
      <c r="U630" s="28" t="str">
        <f t="shared" si="68"/>
        <v>2526</v>
      </c>
      <c r="V630" s="28" t="str">
        <f t="shared" si="69"/>
        <v/>
      </c>
      <c r="W630" s="34"/>
      <c r="X630" s="35"/>
      <c r="Y630" s="52"/>
      <c r="Z630" s="31"/>
      <c r="AA630" s="31"/>
      <c r="AB630" s="31"/>
      <c r="AC6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0" s="173"/>
      <c r="AE630" s="174"/>
      <c r="AF630" s="174"/>
      <c r="AG630" s="174"/>
      <c r="AH630" s="174"/>
      <c r="AI630" s="179" t="str">
        <f>TRIM(CLEAN(大表[[#This Row],[舉例：陳大文]]))&amp;大表[[#This Row],[例：108]]</f>
        <v/>
      </c>
    </row>
    <row r="631" spans="2:35" ht="16.2" x14ac:dyDescent="0.3"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93"/>
      <c r="M631" s="28">
        <v>615</v>
      </c>
      <c r="N631" s="28" t="str">
        <f>IF(大表[[#This Row],[有效 / 無效]]="有效",大表[[#This Row],[序]],"")</f>
        <v/>
      </c>
      <c r="O631" s="28" t="str">
        <f t="shared" si="63"/>
        <v>紀念品</v>
      </c>
      <c r="P631" s="84">
        <f t="shared" ca="1" si="64"/>
        <v>46322</v>
      </c>
      <c r="Q631" s="28">
        <f t="shared" si="65"/>
        <v>0</v>
      </c>
      <c r="R631" s="28">
        <f t="shared" si="66"/>
        <v>0</v>
      </c>
      <c r="S631" s="28">
        <f>IF(COUNTA(大表[[#This Row],[舉例：陳大文]:[例：108]])=2,COUNTIF(大表[名+時數],大表[[#This Row],[名+時數]]),0)</f>
        <v>0</v>
      </c>
      <c r="T631" s="28" t="str">
        <f t="shared" si="67"/>
        <v>Sxxx</v>
      </c>
      <c r="U631" s="28" t="str">
        <f t="shared" si="68"/>
        <v>2526</v>
      </c>
      <c r="V631" s="28" t="str">
        <f t="shared" si="69"/>
        <v/>
      </c>
      <c r="W631" s="34"/>
      <c r="X631" s="35"/>
      <c r="Y631" s="52"/>
      <c r="Z631" s="31"/>
      <c r="AA631" s="31"/>
      <c r="AB631" s="31"/>
      <c r="AC6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1" s="173"/>
      <c r="AE631" s="174"/>
      <c r="AF631" s="174"/>
      <c r="AG631" s="174"/>
      <c r="AH631" s="174"/>
      <c r="AI631" s="179" t="str">
        <f>TRIM(CLEAN(大表[[#This Row],[舉例：陳大文]]))&amp;大表[[#This Row],[例：108]]</f>
        <v/>
      </c>
    </row>
    <row r="632" spans="2:35" ht="16.2" x14ac:dyDescent="0.3"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93"/>
      <c r="M632" s="28">
        <v>616</v>
      </c>
      <c r="N632" s="28" t="str">
        <f>IF(大表[[#This Row],[有效 / 無效]]="有效",大表[[#This Row],[序]],"")</f>
        <v/>
      </c>
      <c r="O632" s="28" t="str">
        <f t="shared" si="63"/>
        <v>紀念品</v>
      </c>
      <c r="P632" s="84">
        <f t="shared" ca="1" si="64"/>
        <v>46322</v>
      </c>
      <c r="Q632" s="28">
        <f t="shared" si="65"/>
        <v>0</v>
      </c>
      <c r="R632" s="28">
        <f t="shared" si="66"/>
        <v>0</v>
      </c>
      <c r="S632" s="28">
        <f>IF(COUNTA(大表[[#This Row],[舉例：陳大文]:[例：108]])=2,COUNTIF(大表[名+時數],大表[[#This Row],[名+時數]]),0)</f>
        <v>0</v>
      </c>
      <c r="T632" s="28" t="str">
        <f t="shared" si="67"/>
        <v>Sxxx</v>
      </c>
      <c r="U632" s="28" t="str">
        <f t="shared" si="68"/>
        <v>2526</v>
      </c>
      <c r="V632" s="28" t="str">
        <f t="shared" si="69"/>
        <v/>
      </c>
      <c r="W632" s="34"/>
      <c r="X632" s="35"/>
      <c r="Y632" s="52"/>
      <c r="Z632" s="31"/>
      <c r="AA632" s="31"/>
      <c r="AB632" s="31"/>
      <c r="AC6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2" s="173"/>
      <c r="AE632" s="174"/>
      <c r="AF632" s="174"/>
      <c r="AG632" s="174"/>
      <c r="AH632" s="174"/>
      <c r="AI632" s="179" t="str">
        <f>TRIM(CLEAN(大表[[#This Row],[舉例：陳大文]]))&amp;大表[[#This Row],[例：108]]</f>
        <v/>
      </c>
    </row>
    <row r="633" spans="2:35" ht="16.2" x14ac:dyDescent="0.3"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93"/>
      <c r="M633" s="28">
        <v>617</v>
      </c>
      <c r="N633" s="28" t="str">
        <f>IF(大表[[#This Row],[有效 / 無效]]="有效",大表[[#This Row],[序]],"")</f>
        <v/>
      </c>
      <c r="O633" s="28" t="str">
        <f t="shared" si="63"/>
        <v>紀念品</v>
      </c>
      <c r="P633" s="84">
        <f t="shared" ca="1" si="64"/>
        <v>46322</v>
      </c>
      <c r="Q633" s="28">
        <f t="shared" si="65"/>
        <v>0</v>
      </c>
      <c r="R633" s="28">
        <f t="shared" si="66"/>
        <v>0</v>
      </c>
      <c r="S633" s="28">
        <f>IF(COUNTA(大表[[#This Row],[舉例：陳大文]:[例：108]])=2,COUNTIF(大表[名+時數],大表[[#This Row],[名+時數]]),0)</f>
        <v>0</v>
      </c>
      <c r="T633" s="28" t="str">
        <f t="shared" si="67"/>
        <v>Sxxx</v>
      </c>
      <c r="U633" s="28" t="str">
        <f t="shared" si="68"/>
        <v>2526</v>
      </c>
      <c r="V633" s="28" t="str">
        <f t="shared" si="69"/>
        <v/>
      </c>
      <c r="W633" s="34"/>
      <c r="X633" s="35"/>
      <c r="Y633" s="52"/>
      <c r="Z633" s="31"/>
      <c r="AA633" s="31"/>
      <c r="AB633" s="31"/>
      <c r="AC6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3" s="173"/>
      <c r="AE633" s="174"/>
      <c r="AF633" s="174"/>
      <c r="AG633" s="174"/>
      <c r="AH633" s="174"/>
      <c r="AI633" s="179" t="str">
        <f>TRIM(CLEAN(大表[[#This Row],[舉例：陳大文]]))&amp;大表[[#This Row],[例：108]]</f>
        <v/>
      </c>
    </row>
    <row r="634" spans="2:35" ht="16.2" x14ac:dyDescent="0.3"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93"/>
      <c r="M634" s="28">
        <v>618</v>
      </c>
      <c r="N634" s="28" t="str">
        <f>IF(大表[[#This Row],[有效 / 無效]]="有效",大表[[#This Row],[序]],"")</f>
        <v/>
      </c>
      <c r="O634" s="28" t="str">
        <f t="shared" si="63"/>
        <v>紀念品</v>
      </c>
      <c r="P634" s="84">
        <f t="shared" ca="1" si="64"/>
        <v>46322</v>
      </c>
      <c r="Q634" s="28">
        <f t="shared" si="65"/>
        <v>0</v>
      </c>
      <c r="R634" s="28">
        <f t="shared" si="66"/>
        <v>0</v>
      </c>
      <c r="S634" s="28">
        <f>IF(COUNTA(大表[[#This Row],[舉例：陳大文]:[例：108]])=2,COUNTIF(大表[名+時數],大表[[#This Row],[名+時數]]),0)</f>
        <v>0</v>
      </c>
      <c r="T634" s="28" t="str">
        <f t="shared" si="67"/>
        <v>Sxxx</v>
      </c>
      <c r="U634" s="28" t="str">
        <f t="shared" si="68"/>
        <v>2526</v>
      </c>
      <c r="V634" s="28" t="str">
        <f t="shared" si="69"/>
        <v/>
      </c>
      <c r="W634" s="34"/>
      <c r="X634" s="35"/>
      <c r="Y634" s="52"/>
      <c r="Z634" s="31"/>
      <c r="AA634" s="31"/>
      <c r="AB634" s="31"/>
      <c r="AC6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4" s="173"/>
      <c r="AE634" s="174"/>
      <c r="AF634" s="174"/>
      <c r="AG634" s="174"/>
      <c r="AH634" s="174"/>
      <c r="AI634" s="179" t="str">
        <f>TRIM(CLEAN(大表[[#This Row],[舉例：陳大文]]))&amp;大表[[#This Row],[例：108]]</f>
        <v/>
      </c>
    </row>
    <row r="635" spans="2:35" ht="16.2" x14ac:dyDescent="0.3"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93"/>
      <c r="M635" s="28">
        <v>619</v>
      </c>
      <c r="N635" s="28" t="str">
        <f>IF(大表[[#This Row],[有效 / 無效]]="有效",大表[[#This Row],[序]],"")</f>
        <v/>
      </c>
      <c r="O635" s="28" t="str">
        <f t="shared" si="63"/>
        <v>紀念品</v>
      </c>
      <c r="P635" s="84">
        <f t="shared" ca="1" si="64"/>
        <v>46322</v>
      </c>
      <c r="Q635" s="28">
        <f t="shared" si="65"/>
        <v>0</v>
      </c>
      <c r="R635" s="28">
        <f t="shared" si="66"/>
        <v>0</v>
      </c>
      <c r="S635" s="28">
        <f>IF(COUNTA(大表[[#This Row],[舉例：陳大文]:[例：108]])=2,COUNTIF(大表[名+時數],大表[[#This Row],[名+時數]]),0)</f>
        <v>0</v>
      </c>
      <c r="T635" s="28" t="str">
        <f t="shared" si="67"/>
        <v>Sxxx</v>
      </c>
      <c r="U635" s="28" t="str">
        <f t="shared" si="68"/>
        <v>2526</v>
      </c>
      <c r="V635" s="28" t="str">
        <f t="shared" si="69"/>
        <v/>
      </c>
      <c r="W635" s="34"/>
      <c r="X635" s="35"/>
      <c r="Y635" s="52"/>
      <c r="Z635" s="31"/>
      <c r="AA635" s="31"/>
      <c r="AB635" s="31"/>
      <c r="AC6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5" s="173"/>
      <c r="AE635" s="174"/>
      <c r="AF635" s="174"/>
      <c r="AG635" s="174"/>
      <c r="AH635" s="174"/>
      <c r="AI635" s="179" t="str">
        <f>TRIM(CLEAN(大表[[#This Row],[舉例：陳大文]]))&amp;大表[[#This Row],[例：108]]</f>
        <v/>
      </c>
    </row>
    <row r="636" spans="2:35" ht="16.2" x14ac:dyDescent="0.3"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93"/>
      <c r="M636" s="28">
        <v>620</v>
      </c>
      <c r="N636" s="28" t="str">
        <f>IF(大表[[#This Row],[有效 / 無效]]="有效",大表[[#This Row],[序]],"")</f>
        <v/>
      </c>
      <c r="O636" s="28" t="str">
        <f t="shared" si="63"/>
        <v>紀念品</v>
      </c>
      <c r="P636" s="84">
        <f t="shared" ca="1" si="64"/>
        <v>46322</v>
      </c>
      <c r="Q636" s="28">
        <f t="shared" si="65"/>
        <v>0</v>
      </c>
      <c r="R636" s="28">
        <f t="shared" si="66"/>
        <v>0</v>
      </c>
      <c r="S636" s="28">
        <f>IF(COUNTA(大表[[#This Row],[舉例：陳大文]:[例：108]])=2,COUNTIF(大表[名+時數],大表[[#This Row],[名+時數]]),0)</f>
        <v>0</v>
      </c>
      <c r="T636" s="28" t="str">
        <f t="shared" si="67"/>
        <v>Sxxx</v>
      </c>
      <c r="U636" s="28" t="str">
        <f t="shared" si="68"/>
        <v>2526</v>
      </c>
      <c r="V636" s="28" t="str">
        <f t="shared" si="69"/>
        <v/>
      </c>
      <c r="W636" s="34"/>
      <c r="X636" s="35"/>
      <c r="Y636" s="52"/>
      <c r="Z636" s="31"/>
      <c r="AA636" s="31"/>
      <c r="AB636" s="31"/>
      <c r="AC6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6" s="173"/>
      <c r="AE636" s="174"/>
      <c r="AF636" s="174"/>
      <c r="AG636" s="174"/>
      <c r="AH636" s="174"/>
      <c r="AI636" s="179" t="str">
        <f>TRIM(CLEAN(大表[[#This Row],[舉例：陳大文]]))&amp;大表[[#This Row],[例：108]]</f>
        <v/>
      </c>
    </row>
    <row r="637" spans="2:35" ht="16.2" x14ac:dyDescent="0.3"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93"/>
      <c r="M637" s="28">
        <v>621</v>
      </c>
      <c r="N637" s="28" t="str">
        <f>IF(大表[[#This Row],[有效 / 無效]]="有效",大表[[#This Row],[序]],"")</f>
        <v/>
      </c>
      <c r="O637" s="28" t="str">
        <f t="shared" si="63"/>
        <v>紀念品</v>
      </c>
      <c r="P637" s="84">
        <f t="shared" ca="1" si="64"/>
        <v>46322</v>
      </c>
      <c r="Q637" s="28">
        <f t="shared" si="65"/>
        <v>0</v>
      </c>
      <c r="R637" s="28">
        <f t="shared" si="66"/>
        <v>0</v>
      </c>
      <c r="S637" s="28">
        <f>IF(COUNTA(大表[[#This Row],[舉例：陳大文]:[例：108]])=2,COUNTIF(大表[名+時數],大表[[#This Row],[名+時數]]),0)</f>
        <v>0</v>
      </c>
      <c r="T637" s="28" t="str">
        <f t="shared" si="67"/>
        <v>Sxxx</v>
      </c>
      <c r="U637" s="28" t="str">
        <f t="shared" si="68"/>
        <v>2526</v>
      </c>
      <c r="V637" s="28" t="str">
        <f t="shared" si="69"/>
        <v/>
      </c>
      <c r="W637" s="34"/>
      <c r="X637" s="35"/>
      <c r="Y637" s="52"/>
      <c r="Z637" s="31"/>
      <c r="AA637" s="31"/>
      <c r="AB637" s="31"/>
      <c r="AC6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7" s="173"/>
      <c r="AE637" s="174"/>
      <c r="AF637" s="174"/>
      <c r="AG637" s="174"/>
      <c r="AH637" s="174"/>
      <c r="AI637" s="179" t="str">
        <f>TRIM(CLEAN(大表[[#This Row],[舉例：陳大文]]))&amp;大表[[#This Row],[例：108]]</f>
        <v/>
      </c>
    </row>
    <row r="638" spans="2:35" ht="16.2" x14ac:dyDescent="0.3"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93"/>
      <c r="M638" s="28">
        <v>622</v>
      </c>
      <c r="N638" s="28" t="str">
        <f>IF(大表[[#This Row],[有效 / 無效]]="有效",大表[[#This Row],[序]],"")</f>
        <v/>
      </c>
      <c r="O638" s="28" t="str">
        <f t="shared" si="63"/>
        <v>紀念品</v>
      </c>
      <c r="P638" s="84">
        <f t="shared" ca="1" si="64"/>
        <v>46322</v>
      </c>
      <c r="Q638" s="28">
        <f t="shared" si="65"/>
        <v>0</v>
      </c>
      <c r="R638" s="28">
        <f t="shared" si="66"/>
        <v>0</v>
      </c>
      <c r="S638" s="28">
        <f>IF(COUNTA(大表[[#This Row],[舉例：陳大文]:[例：108]])=2,COUNTIF(大表[名+時數],大表[[#This Row],[名+時數]]),0)</f>
        <v>0</v>
      </c>
      <c r="T638" s="28" t="str">
        <f t="shared" si="67"/>
        <v>Sxxx</v>
      </c>
      <c r="U638" s="28" t="str">
        <f t="shared" si="68"/>
        <v>2526</v>
      </c>
      <c r="V638" s="28" t="str">
        <f t="shared" si="69"/>
        <v/>
      </c>
      <c r="W638" s="34"/>
      <c r="X638" s="35"/>
      <c r="Y638" s="52"/>
      <c r="Z638" s="31"/>
      <c r="AA638" s="31"/>
      <c r="AB638" s="31"/>
      <c r="AC6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8" s="173"/>
      <c r="AE638" s="174"/>
      <c r="AF638" s="174"/>
      <c r="AG638" s="174"/>
      <c r="AH638" s="174"/>
      <c r="AI638" s="179" t="str">
        <f>TRIM(CLEAN(大表[[#This Row],[舉例：陳大文]]))&amp;大表[[#This Row],[例：108]]</f>
        <v/>
      </c>
    </row>
    <row r="639" spans="2:35" ht="16.2" x14ac:dyDescent="0.3"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93"/>
      <c r="M639" s="28">
        <v>623</v>
      </c>
      <c r="N639" s="28" t="str">
        <f>IF(大表[[#This Row],[有效 / 無效]]="有效",大表[[#This Row],[序]],"")</f>
        <v/>
      </c>
      <c r="O639" s="28" t="str">
        <f t="shared" si="63"/>
        <v>紀念品</v>
      </c>
      <c r="P639" s="84">
        <f t="shared" ca="1" si="64"/>
        <v>46322</v>
      </c>
      <c r="Q639" s="28">
        <f t="shared" si="65"/>
        <v>0</v>
      </c>
      <c r="R639" s="28">
        <f t="shared" si="66"/>
        <v>0</v>
      </c>
      <c r="S639" s="28">
        <f>IF(COUNTA(大表[[#This Row],[舉例：陳大文]:[例：108]])=2,COUNTIF(大表[名+時數],大表[[#This Row],[名+時數]]),0)</f>
        <v>0</v>
      </c>
      <c r="T639" s="28" t="str">
        <f t="shared" si="67"/>
        <v>Sxxx</v>
      </c>
      <c r="U639" s="28" t="str">
        <f t="shared" si="68"/>
        <v>2526</v>
      </c>
      <c r="V639" s="28" t="str">
        <f t="shared" si="69"/>
        <v/>
      </c>
      <c r="W639" s="34"/>
      <c r="X639" s="35"/>
      <c r="Y639" s="52"/>
      <c r="Z639" s="31"/>
      <c r="AA639" s="31"/>
      <c r="AB639" s="31"/>
      <c r="AC6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39" s="173"/>
      <c r="AE639" s="174"/>
      <c r="AF639" s="174"/>
      <c r="AG639" s="174"/>
      <c r="AH639" s="174"/>
      <c r="AI639" s="179" t="str">
        <f>TRIM(CLEAN(大表[[#This Row],[舉例：陳大文]]))&amp;大表[[#This Row],[例：108]]</f>
        <v/>
      </c>
    </row>
    <row r="640" spans="2:35" ht="16.2" x14ac:dyDescent="0.3"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93"/>
      <c r="M640" s="28">
        <v>624</v>
      </c>
      <c r="N640" s="28" t="str">
        <f>IF(大表[[#This Row],[有效 / 無效]]="有效",大表[[#This Row],[序]],"")</f>
        <v/>
      </c>
      <c r="O640" s="28" t="str">
        <f t="shared" si="63"/>
        <v>紀念品</v>
      </c>
      <c r="P640" s="84">
        <f t="shared" ca="1" si="64"/>
        <v>46322</v>
      </c>
      <c r="Q640" s="28">
        <f t="shared" si="65"/>
        <v>0</v>
      </c>
      <c r="R640" s="28">
        <f t="shared" si="66"/>
        <v>0</v>
      </c>
      <c r="S640" s="28">
        <f>IF(COUNTA(大表[[#This Row],[舉例：陳大文]:[例：108]])=2,COUNTIF(大表[名+時數],大表[[#This Row],[名+時數]]),0)</f>
        <v>0</v>
      </c>
      <c r="T640" s="28" t="str">
        <f t="shared" si="67"/>
        <v>Sxxx</v>
      </c>
      <c r="U640" s="28" t="str">
        <f t="shared" si="68"/>
        <v>2526</v>
      </c>
      <c r="V640" s="28" t="str">
        <f t="shared" si="69"/>
        <v/>
      </c>
      <c r="W640" s="34"/>
      <c r="X640" s="35"/>
      <c r="Y640" s="52"/>
      <c r="Z640" s="31"/>
      <c r="AA640" s="31"/>
      <c r="AB640" s="31"/>
      <c r="AC6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0" s="173"/>
      <c r="AE640" s="174"/>
      <c r="AF640" s="174"/>
      <c r="AG640" s="174"/>
      <c r="AH640" s="174"/>
      <c r="AI640" s="179" t="str">
        <f>TRIM(CLEAN(大表[[#This Row],[舉例：陳大文]]))&amp;大表[[#This Row],[例：108]]</f>
        <v/>
      </c>
    </row>
    <row r="641" spans="2:35" ht="16.2" x14ac:dyDescent="0.3"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93"/>
      <c r="M641" s="28">
        <v>625</v>
      </c>
      <c r="N641" s="28" t="str">
        <f>IF(大表[[#This Row],[有效 / 無效]]="有效",大表[[#This Row],[序]],"")</f>
        <v/>
      </c>
      <c r="O641" s="28" t="str">
        <f t="shared" si="63"/>
        <v>紀念品</v>
      </c>
      <c r="P641" s="84">
        <f t="shared" ca="1" si="64"/>
        <v>46322</v>
      </c>
      <c r="Q641" s="28">
        <f t="shared" si="65"/>
        <v>0</v>
      </c>
      <c r="R641" s="28">
        <f t="shared" si="66"/>
        <v>0</v>
      </c>
      <c r="S641" s="28">
        <f>IF(COUNTA(大表[[#This Row],[舉例：陳大文]:[例：108]])=2,COUNTIF(大表[名+時數],大表[[#This Row],[名+時數]]),0)</f>
        <v>0</v>
      </c>
      <c r="T641" s="28" t="str">
        <f t="shared" si="67"/>
        <v>Sxxx</v>
      </c>
      <c r="U641" s="28" t="str">
        <f t="shared" si="68"/>
        <v>2526</v>
      </c>
      <c r="V641" s="28" t="str">
        <f t="shared" si="69"/>
        <v/>
      </c>
      <c r="W641" s="34"/>
      <c r="X641" s="35"/>
      <c r="Y641" s="52"/>
      <c r="Z641" s="31"/>
      <c r="AA641" s="31"/>
      <c r="AB641" s="31"/>
      <c r="AC6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1" s="173"/>
      <c r="AE641" s="174"/>
      <c r="AF641" s="174"/>
      <c r="AG641" s="174"/>
      <c r="AH641" s="174"/>
      <c r="AI641" s="179" t="str">
        <f>TRIM(CLEAN(大表[[#This Row],[舉例：陳大文]]))&amp;大表[[#This Row],[例：108]]</f>
        <v/>
      </c>
    </row>
    <row r="642" spans="2:35" ht="16.2" x14ac:dyDescent="0.3"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93"/>
      <c r="M642" s="28">
        <v>626</v>
      </c>
      <c r="N642" s="28" t="str">
        <f>IF(大表[[#This Row],[有效 / 無效]]="有效",大表[[#This Row],[序]],"")</f>
        <v/>
      </c>
      <c r="O642" s="28" t="str">
        <f t="shared" si="63"/>
        <v>紀念品</v>
      </c>
      <c r="P642" s="84">
        <f t="shared" ca="1" si="64"/>
        <v>46322</v>
      </c>
      <c r="Q642" s="28">
        <f t="shared" si="65"/>
        <v>0</v>
      </c>
      <c r="R642" s="28">
        <f t="shared" si="66"/>
        <v>0</v>
      </c>
      <c r="S642" s="28">
        <f>IF(COUNTA(大表[[#This Row],[舉例：陳大文]:[例：108]])=2,COUNTIF(大表[名+時數],大表[[#This Row],[名+時數]]),0)</f>
        <v>0</v>
      </c>
      <c r="T642" s="28" t="str">
        <f t="shared" si="67"/>
        <v>Sxxx</v>
      </c>
      <c r="U642" s="28" t="str">
        <f t="shared" si="68"/>
        <v>2526</v>
      </c>
      <c r="V642" s="28" t="str">
        <f t="shared" si="69"/>
        <v/>
      </c>
      <c r="W642" s="34"/>
      <c r="X642" s="35"/>
      <c r="Y642" s="52"/>
      <c r="Z642" s="31"/>
      <c r="AA642" s="31"/>
      <c r="AB642" s="31"/>
      <c r="AC6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2" s="173"/>
      <c r="AE642" s="174"/>
      <c r="AF642" s="174"/>
      <c r="AG642" s="174"/>
      <c r="AH642" s="174"/>
      <c r="AI642" s="179" t="str">
        <f>TRIM(CLEAN(大表[[#This Row],[舉例：陳大文]]))&amp;大表[[#This Row],[例：108]]</f>
        <v/>
      </c>
    </row>
    <row r="643" spans="2:35" ht="16.2" x14ac:dyDescent="0.3"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93"/>
      <c r="M643" s="28">
        <v>627</v>
      </c>
      <c r="N643" s="28" t="str">
        <f>IF(大表[[#This Row],[有效 / 無效]]="有效",大表[[#This Row],[序]],"")</f>
        <v/>
      </c>
      <c r="O643" s="28" t="str">
        <f t="shared" si="63"/>
        <v>紀念品</v>
      </c>
      <c r="P643" s="84">
        <f t="shared" ca="1" si="64"/>
        <v>46322</v>
      </c>
      <c r="Q643" s="28">
        <f t="shared" si="65"/>
        <v>0</v>
      </c>
      <c r="R643" s="28">
        <f t="shared" si="66"/>
        <v>0</v>
      </c>
      <c r="S643" s="28">
        <f>IF(COUNTA(大表[[#This Row],[舉例：陳大文]:[例：108]])=2,COUNTIF(大表[名+時數],大表[[#This Row],[名+時數]]),0)</f>
        <v>0</v>
      </c>
      <c r="T643" s="28" t="str">
        <f t="shared" si="67"/>
        <v>Sxxx</v>
      </c>
      <c r="U643" s="28" t="str">
        <f t="shared" si="68"/>
        <v>2526</v>
      </c>
      <c r="V643" s="28" t="str">
        <f t="shared" si="69"/>
        <v/>
      </c>
      <c r="W643" s="34"/>
      <c r="X643" s="35"/>
      <c r="Y643" s="52"/>
      <c r="Z643" s="31"/>
      <c r="AA643" s="31"/>
      <c r="AB643" s="31"/>
      <c r="AC6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3" s="173"/>
      <c r="AE643" s="174"/>
      <c r="AF643" s="174"/>
      <c r="AG643" s="174"/>
      <c r="AH643" s="174"/>
      <c r="AI643" s="179" t="str">
        <f>TRIM(CLEAN(大表[[#This Row],[舉例：陳大文]]))&amp;大表[[#This Row],[例：108]]</f>
        <v/>
      </c>
    </row>
    <row r="644" spans="2:35" ht="16.2" x14ac:dyDescent="0.3"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93"/>
      <c r="M644" s="28">
        <v>628</v>
      </c>
      <c r="N644" s="28" t="str">
        <f>IF(大表[[#This Row],[有效 / 無效]]="有效",大表[[#This Row],[序]],"")</f>
        <v/>
      </c>
      <c r="O644" s="28" t="str">
        <f t="shared" si="63"/>
        <v>紀念品</v>
      </c>
      <c r="P644" s="84">
        <f t="shared" ca="1" si="64"/>
        <v>46322</v>
      </c>
      <c r="Q644" s="28">
        <f t="shared" si="65"/>
        <v>0</v>
      </c>
      <c r="R644" s="28">
        <f t="shared" si="66"/>
        <v>0</v>
      </c>
      <c r="S644" s="28">
        <f>IF(COUNTA(大表[[#This Row],[舉例：陳大文]:[例：108]])=2,COUNTIF(大表[名+時數],大表[[#This Row],[名+時數]]),0)</f>
        <v>0</v>
      </c>
      <c r="T644" s="28" t="str">
        <f t="shared" si="67"/>
        <v>Sxxx</v>
      </c>
      <c r="U644" s="28" t="str">
        <f t="shared" si="68"/>
        <v>2526</v>
      </c>
      <c r="V644" s="28" t="str">
        <f t="shared" si="69"/>
        <v/>
      </c>
      <c r="W644" s="34"/>
      <c r="X644" s="35"/>
      <c r="Y644" s="52"/>
      <c r="Z644" s="31"/>
      <c r="AA644" s="31"/>
      <c r="AB644" s="31"/>
      <c r="AC6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4" s="173"/>
      <c r="AE644" s="174"/>
      <c r="AF644" s="174"/>
      <c r="AG644" s="174"/>
      <c r="AH644" s="174"/>
      <c r="AI644" s="179" t="str">
        <f>TRIM(CLEAN(大表[[#This Row],[舉例：陳大文]]))&amp;大表[[#This Row],[例：108]]</f>
        <v/>
      </c>
    </row>
    <row r="645" spans="2:35" ht="16.2" x14ac:dyDescent="0.3"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93"/>
      <c r="M645" s="28">
        <v>629</v>
      </c>
      <c r="N645" s="28" t="str">
        <f>IF(大表[[#This Row],[有效 / 無效]]="有效",大表[[#This Row],[序]],"")</f>
        <v/>
      </c>
      <c r="O645" s="28" t="str">
        <f t="shared" si="63"/>
        <v>紀念品</v>
      </c>
      <c r="P645" s="84">
        <f t="shared" ca="1" si="64"/>
        <v>46322</v>
      </c>
      <c r="Q645" s="28">
        <f t="shared" si="65"/>
        <v>0</v>
      </c>
      <c r="R645" s="28">
        <f t="shared" si="66"/>
        <v>0</v>
      </c>
      <c r="S645" s="28">
        <f>IF(COUNTA(大表[[#This Row],[舉例：陳大文]:[例：108]])=2,COUNTIF(大表[名+時數],大表[[#This Row],[名+時數]]),0)</f>
        <v>0</v>
      </c>
      <c r="T645" s="28" t="str">
        <f t="shared" si="67"/>
        <v>Sxxx</v>
      </c>
      <c r="U645" s="28" t="str">
        <f t="shared" si="68"/>
        <v>2526</v>
      </c>
      <c r="V645" s="28" t="str">
        <f t="shared" si="69"/>
        <v/>
      </c>
      <c r="W645" s="34"/>
      <c r="X645" s="35"/>
      <c r="Y645" s="52"/>
      <c r="Z645" s="31"/>
      <c r="AA645" s="31"/>
      <c r="AB645" s="31"/>
      <c r="AC6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5" s="173"/>
      <c r="AE645" s="174"/>
      <c r="AF645" s="174"/>
      <c r="AG645" s="174"/>
      <c r="AH645" s="174"/>
      <c r="AI645" s="179" t="str">
        <f>TRIM(CLEAN(大表[[#This Row],[舉例：陳大文]]))&amp;大表[[#This Row],[例：108]]</f>
        <v/>
      </c>
    </row>
    <row r="646" spans="2:35" ht="16.2" x14ac:dyDescent="0.3"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93"/>
      <c r="M646" s="28">
        <v>630</v>
      </c>
      <c r="N646" s="28" t="str">
        <f>IF(大表[[#This Row],[有效 / 無效]]="有效",大表[[#This Row],[序]],"")</f>
        <v/>
      </c>
      <c r="O646" s="28" t="str">
        <f t="shared" si="63"/>
        <v>紀念品</v>
      </c>
      <c r="P646" s="84">
        <f t="shared" ca="1" si="64"/>
        <v>46322</v>
      </c>
      <c r="Q646" s="28">
        <f t="shared" si="65"/>
        <v>0</v>
      </c>
      <c r="R646" s="28">
        <f t="shared" si="66"/>
        <v>0</v>
      </c>
      <c r="S646" s="28">
        <f>IF(COUNTA(大表[[#This Row],[舉例：陳大文]:[例：108]])=2,COUNTIF(大表[名+時數],大表[[#This Row],[名+時數]]),0)</f>
        <v>0</v>
      </c>
      <c r="T646" s="28" t="str">
        <f t="shared" si="67"/>
        <v>Sxxx</v>
      </c>
      <c r="U646" s="28" t="str">
        <f t="shared" si="68"/>
        <v>2526</v>
      </c>
      <c r="V646" s="28" t="str">
        <f t="shared" si="69"/>
        <v/>
      </c>
      <c r="W646" s="34"/>
      <c r="X646" s="35"/>
      <c r="Y646" s="52"/>
      <c r="Z646" s="31"/>
      <c r="AA646" s="31"/>
      <c r="AB646" s="31"/>
      <c r="AC6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6" s="173"/>
      <c r="AE646" s="174"/>
      <c r="AF646" s="174"/>
      <c r="AG646" s="174"/>
      <c r="AH646" s="174"/>
      <c r="AI646" s="179" t="str">
        <f>TRIM(CLEAN(大表[[#This Row],[舉例：陳大文]]))&amp;大表[[#This Row],[例：108]]</f>
        <v/>
      </c>
    </row>
    <row r="647" spans="2:35" ht="16.2" x14ac:dyDescent="0.3"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93"/>
      <c r="M647" s="28">
        <v>631</v>
      </c>
      <c r="N647" s="28" t="str">
        <f>IF(大表[[#This Row],[有效 / 無效]]="有效",大表[[#This Row],[序]],"")</f>
        <v/>
      </c>
      <c r="O647" s="28" t="str">
        <f t="shared" si="63"/>
        <v>紀念品</v>
      </c>
      <c r="P647" s="84">
        <f t="shared" ca="1" si="64"/>
        <v>46322</v>
      </c>
      <c r="Q647" s="28">
        <f t="shared" si="65"/>
        <v>0</v>
      </c>
      <c r="R647" s="28">
        <f t="shared" si="66"/>
        <v>0</v>
      </c>
      <c r="S647" s="28">
        <f>IF(COUNTA(大表[[#This Row],[舉例：陳大文]:[例：108]])=2,COUNTIF(大表[名+時數],大表[[#This Row],[名+時數]]),0)</f>
        <v>0</v>
      </c>
      <c r="T647" s="28" t="str">
        <f t="shared" si="67"/>
        <v>Sxxx</v>
      </c>
      <c r="U647" s="28" t="str">
        <f t="shared" si="68"/>
        <v>2526</v>
      </c>
      <c r="V647" s="28" t="str">
        <f t="shared" si="69"/>
        <v/>
      </c>
      <c r="W647" s="34"/>
      <c r="X647" s="35"/>
      <c r="Y647" s="52"/>
      <c r="Z647" s="31"/>
      <c r="AA647" s="31"/>
      <c r="AB647" s="31"/>
      <c r="AC6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7" s="173"/>
      <c r="AE647" s="174"/>
      <c r="AF647" s="174"/>
      <c r="AG647" s="174"/>
      <c r="AH647" s="174"/>
      <c r="AI647" s="179" t="str">
        <f>TRIM(CLEAN(大表[[#This Row],[舉例：陳大文]]))&amp;大表[[#This Row],[例：108]]</f>
        <v/>
      </c>
    </row>
    <row r="648" spans="2:35" ht="16.2" x14ac:dyDescent="0.3"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93"/>
      <c r="M648" s="28">
        <v>632</v>
      </c>
      <c r="N648" s="28" t="str">
        <f>IF(大表[[#This Row],[有效 / 無效]]="有效",大表[[#This Row],[序]],"")</f>
        <v/>
      </c>
      <c r="O648" s="28" t="str">
        <f t="shared" si="63"/>
        <v>紀念品</v>
      </c>
      <c r="P648" s="84">
        <f t="shared" ca="1" si="64"/>
        <v>46322</v>
      </c>
      <c r="Q648" s="28">
        <f t="shared" si="65"/>
        <v>0</v>
      </c>
      <c r="R648" s="28">
        <f t="shared" si="66"/>
        <v>0</v>
      </c>
      <c r="S648" s="28">
        <f>IF(COUNTA(大表[[#This Row],[舉例：陳大文]:[例：108]])=2,COUNTIF(大表[名+時數],大表[[#This Row],[名+時數]]),0)</f>
        <v>0</v>
      </c>
      <c r="T648" s="28" t="str">
        <f t="shared" si="67"/>
        <v>Sxxx</v>
      </c>
      <c r="U648" s="28" t="str">
        <f t="shared" si="68"/>
        <v>2526</v>
      </c>
      <c r="V648" s="28" t="str">
        <f t="shared" si="69"/>
        <v/>
      </c>
      <c r="W648" s="34"/>
      <c r="X648" s="35"/>
      <c r="Y648" s="52"/>
      <c r="Z648" s="31"/>
      <c r="AA648" s="31"/>
      <c r="AB648" s="31"/>
      <c r="AC6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8" s="173"/>
      <c r="AE648" s="174"/>
      <c r="AF648" s="174"/>
      <c r="AG648" s="174"/>
      <c r="AH648" s="174"/>
      <c r="AI648" s="179" t="str">
        <f>TRIM(CLEAN(大表[[#This Row],[舉例：陳大文]]))&amp;大表[[#This Row],[例：108]]</f>
        <v/>
      </c>
    </row>
    <row r="649" spans="2:35" ht="16.2" x14ac:dyDescent="0.3"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93"/>
      <c r="M649" s="28">
        <v>633</v>
      </c>
      <c r="N649" s="28" t="str">
        <f>IF(大表[[#This Row],[有效 / 無效]]="有效",大表[[#This Row],[序]],"")</f>
        <v/>
      </c>
      <c r="O649" s="28" t="str">
        <f t="shared" si="63"/>
        <v>紀念品</v>
      </c>
      <c r="P649" s="84">
        <f t="shared" ca="1" si="64"/>
        <v>46322</v>
      </c>
      <c r="Q649" s="28">
        <f t="shared" si="65"/>
        <v>0</v>
      </c>
      <c r="R649" s="28">
        <f t="shared" si="66"/>
        <v>0</v>
      </c>
      <c r="S649" s="28">
        <f>IF(COUNTA(大表[[#This Row],[舉例：陳大文]:[例：108]])=2,COUNTIF(大表[名+時數],大表[[#This Row],[名+時數]]),0)</f>
        <v>0</v>
      </c>
      <c r="T649" s="28" t="str">
        <f t="shared" si="67"/>
        <v>Sxxx</v>
      </c>
      <c r="U649" s="28" t="str">
        <f t="shared" si="68"/>
        <v>2526</v>
      </c>
      <c r="V649" s="28" t="str">
        <f t="shared" si="69"/>
        <v/>
      </c>
      <c r="W649" s="34"/>
      <c r="X649" s="35"/>
      <c r="Y649" s="52"/>
      <c r="Z649" s="31"/>
      <c r="AA649" s="31"/>
      <c r="AB649" s="31"/>
      <c r="AC6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49" s="173"/>
      <c r="AE649" s="174"/>
      <c r="AF649" s="174"/>
      <c r="AG649" s="174"/>
      <c r="AH649" s="174"/>
      <c r="AI649" s="179" t="str">
        <f>TRIM(CLEAN(大表[[#This Row],[舉例：陳大文]]))&amp;大表[[#This Row],[例：108]]</f>
        <v/>
      </c>
    </row>
    <row r="650" spans="2:35" ht="16.2" x14ac:dyDescent="0.3"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93"/>
      <c r="M650" s="28">
        <v>634</v>
      </c>
      <c r="N650" s="28" t="str">
        <f>IF(大表[[#This Row],[有效 / 無效]]="有效",大表[[#This Row],[序]],"")</f>
        <v/>
      </c>
      <c r="O650" s="28" t="str">
        <f t="shared" si="63"/>
        <v>紀念品</v>
      </c>
      <c r="P650" s="84">
        <f t="shared" ca="1" si="64"/>
        <v>46322</v>
      </c>
      <c r="Q650" s="28">
        <f t="shared" si="65"/>
        <v>0</v>
      </c>
      <c r="R650" s="28">
        <f t="shared" si="66"/>
        <v>0</v>
      </c>
      <c r="S650" s="28">
        <f>IF(COUNTA(大表[[#This Row],[舉例：陳大文]:[例：108]])=2,COUNTIF(大表[名+時數],大表[[#This Row],[名+時數]]),0)</f>
        <v>0</v>
      </c>
      <c r="T650" s="28" t="str">
        <f t="shared" si="67"/>
        <v>Sxxx</v>
      </c>
      <c r="U650" s="28" t="str">
        <f t="shared" si="68"/>
        <v>2526</v>
      </c>
      <c r="V650" s="28" t="str">
        <f t="shared" si="69"/>
        <v/>
      </c>
      <c r="W650" s="34"/>
      <c r="X650" s="35"/>
      <c r="Y650" s="52"/>
      <c r="Z650" s="31"/>
      <c r="AA650" s="31"/>
      <c r="AB650" s="31"/>
      <c r="AC6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0" s="173"/>
      <c r="AE650" s="174"/>
      <c r="AF650" s="174"/>
      <c r="AG650" s="174"/>
      <c r="AH650" s="174"/>
      <c r="AI650" s="179" t="str">
        <f>TRIM(CLEAN(大表[[#This Row],[舉例：陳大文]]))&amp;大表[[#This Row],[例：108]]</f>
        <v/>
      </c>
    </row>
    <row r="651" spans="2:35" ht="16.2" x14ac:dyDescent="0.3"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93"/>
      <c r="M651" s="28">
        <v>635</v>
      </c>
      <c r="N651" s="28" t="str">
        <f>IF(大表[[#This Row],[有效 / 無效]]="有效",大表[[#This Row],[序]],"")</f>
        <v/>
      </c>
      <c r="O651" s="28" t="str">
        <f t="shared" si="63"/>
        <v>紀念品</v>
      </c>
      <c r="P651" s="84">
        <f t="shared" ca="1" si="64"/>
        <v>46322</v>
      </c>
      <c r="Q651" s="28">
        <f t="shared" si="65"/>
        <v>0</v>
      </c>
      <c r="R651" s="28">
        <f t="shared" si="66"/>
        <v>0</v>
      </c>
      <c r="S651" s="28">
        <f>IF(COUNTA(大表[[#This Row],[舉例：陳大文]:[例：108]])=2,COUNTIF(大表[名+時數],大表[[#This Row],[名+時數]]),0)</f>
        <v>0</v>
      </c>
      <c r="T651" s="28" t="str">
        <f t="shared" si="67"/>
        <v>Sxxx</v>
      </c>
      <c r="U651" s="28" t="str">
        <f t="shared" si="68"/>
        <v>2526</v>
      </c>
      <c r="V651" s="28" t="str">
        <f t="shared" si="69"/>
        <v/>
      </c>
      <c r="W651" s="34"/>
      <c r="X651" s="35"/>
      <c r="Y651" s="52"/>
      <c r="Z651" s="31"/>
      <c r="AA651" s="31"/>
      <c r="AB651" s="31"/>
      <c r="AC6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1" s="173"/>
      <c r="AE651" s="174"/>
      <c r="AF651" s="174"/>
      <c r="AG651" s="174"/>
      <c r="AH651" s="174"/>
      <c r="AI651" s="179" t="str">
        <f>TRIM(CLEAN(大表[[#This Row],[舉例：陳大文]]))&amp;大表[[#This Row],[例：108]]</f>
        <v/>
      </c>
    </row>
    <row r="652" spans="2:35" ht="16.2" x14ac:dyDescent="0.3"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93"/>
      <c r="M652" s="28">
        <v>636</v>
      </c>
      <c r="N652" s="28" t="str">
        <f>IF(大表[[#This Row],[有效 / 無效]]="有效",大表[[#This Row],[序]],"")</f>
        <v/>
      </c>
      <c r="O652" s="28" t="str">
        <f t="shared" si="63"/>
        <v>紀念品</v>
      </c>
      <c r="P652" s="84">
        <f t="shared" ca="1" si="64"/>
        <v>46322</v>
      </c>
      <c r="Q652" s="28">
        <f t="shared" si="65"/>
        <v>0</v>
      </c>
      <c r="R652" s="28">
        <f t="shared" si="66"/>
        <v>0</v>
      </c>
      <c r="S652" s="28">
        <f>IF(COUNTA(大表[[#This Row],[舉例：陳大文]:[例：108]])=2,COUNTIF(大表[名+時數],大表[[#This Row],[名+時數]]),0)</f>
        <v>0</v>
      </c>
      <c r="T652" s="28" t="str">
        <f t="shared" si="67"/>
        <v>Sxxx</v>
      </c>
      <c r="U652" s="28" t="str">
        <f t="shared" si="68"/>
        <v>2526</v>
      </c>
      <c r="V652" s="28" t="str">
        <f t="shared" si="69"/>
        <v/>
      </c>
      <c r="W652" s="34"/>
      <c r="X652" s="35"/>
      <c r="Y652" s="52"/>
      <c r="Z652" s="31"/>
      <c r="AA652" s="31"/>
      <c r="AB652" s="31"/>
      <c r="AC6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2" s="173"/>
      <c r="AE652" s="174"/>
      <c r="AF652" s="174"/>
      <c r="AG652" s="174"/>
      <c r="AH652" s="174"/>
      <c r="AI652" s="179" t="str">
        <f>TRIM(CLEAN(大表[[#This Row],[舉例：陳大文]]))&amp;大表[[#This Row],[例：108]]</f>
        <v/>
      </c>
    </row>
    <row r="653" spans="2:35" ht="16.2" x14ac:dyDescent="0.3"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93"/>
      <c r="M653" s="28">
        <v>637</v>
      </c>
      <c r="N653" s="28" t="str">
        <f>IF(大表[[#This Row],[有效 / 無效]]="有效",大表[[#This Row],[序]],"")</f>
        <v/>
      </c>
      <c r="O653" s="28" t="str">
        <f t="shared" si="63"/>
        <v>紀念品</v>
      </c>
      <c r="P653" s="84">
        <f t="shared" ca="1" si="64"/>
        <v>46322</v>
      </c>
      <c r="Q653" s="28">
        <f t="shared" si="65"/>
        <v>0</v>
      </c>
      <c r="R653" s="28">
        <f t="shared" si="66"/>
        <v>0</v>
      </c>
      <c r="S653" s="28">
        <f>IF(COUNTA(大表[[#This Row],[舉例：陳大文]:[例：108]])=2,COUNTIF(大表[名+時數],大表[[#This Row],[名+時數]]),0)</f>
        <v>0</v>
      </c>
      <c r="T653" s="28" t="str">
        <f t="shared" si="67"/>
        <v>Sxxx</v>
      </c>
      <c r="U653" s="28" t="str">
        <f t="shared" si="68"/>
        <v>2526</v>
      </c>
      <c r="V653" s="28" t="str">
        <f t="shared" si="69"/>
        <v/>
      </c>
      <c r="W653" s="34"/>
      <c r="X653" s="35"/>
      <c r="Y653" s="52"/>
      <c r="Z653" s="31"/>
      <c r="AA653" s="31"/>
      <c r="AB653" s="31"/>
      <c r="AC6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3" s="173"/>
      <c r="AE653" s="174"/>
      <c r="AF653" s="174"/>
      <c r="AG653" s="174"/>
      <c r="AH653" s="174"/>
      <c r="AI653" s="179" t="str">
        <f>TRIM(CLEAN(大表[[#This Row],[舉例：陳大文]]))&amp;大表[[#This Row],[例：108]]</f>
        <v/>
      </c>
    </row>
    <row r="654" spans="2:35" ht="16.2" x14ac:dyDescent="0.3"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93"/>
      <c r="M654" s="28">
        <v>638</v>
      </c>
      <c r="N654" s="28" t="str">
        <f>IF(大表[[#This Row],[有效 / 無效]]="有效",大表[[#This Row],[序]],"")</f>
        <v/>
      </c>
      <c r="O654" s="28" t="str">
        <f t="shared" si="63"/>
        <v>紀念品</v>
      </c>
      <c r="P654" s="84">
        <f t="shared" ca="1" si="64"/>
        <v>46322</v>
      </c>
      <c r="Q654" s="28">
        <f t="shared" si="65"/>
        <v>0</v>
      </c>
      <c r="R654" s="28">
        <f t="shared" si="66"/>
        <v>0</v>
      </c>
      <c r="S654" s="28">
        <f>IF(COUNTA(大表[[#This Row],[舉例：陳大文]:[例：108]])=2,COUNTIF(大表[名+時數],大表[[#This Row],[名+時數]]),0)</f>
        <v>0</v>
      </c>
      <c r="T654" s="28" t="str">
        <f t="shared" si="67"/>
        <v>Sxxx</v>
      </c>
      <c r="U654" s="28" t="str">
        <f t="shared" si="68"/>
        <v>2526</v>
      </c>
      <c r="V654" s="28" t="str">
        <f t="shared" si="69"/>
        <v/>
      </c>
      <c r="W654" s="34"/>
      <c r="X654" s="35"/>
      <c r="Y654" s="52"/>
      <c r="Z654" s="31"/>
      <c r="AA654" s="31"/>
      <c r="AB654" s="31"/>
      <c r="AC6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4" s="173"/>
      <c r="AE654" s="174"/>
      <c r="AF654" s="174"/>
      <c r="AG654" s="174"/>
      <c r="AH654" s="174"/>
      <c r="AI654" s="179" t="str">
        <f>TRIM(CLEAN(大表[[#This Row],[舉例：陳大文]]))&amp;大表[[#This Row],[例：108]]</f>
        <v/>
      </c>
    </row>
    <row r="655" spans="2:35" ht="16.2" x14ac:dyDescent="0.3"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93"/>
      <c r="M655" s="28">
        <v>639</v>
      </c>
      <c r="N655" s="28" t="str">
        <f>IF(大表[[#This Row],[有效 / 無效]]="有效",大表[[#This Row],[序]],"")</f>
        <v/>
      </c>
      <c r="O655" s="28" t="str">
        <f t="shared" si="63"/>
        <v>紀念品</v>
      </c>
      <c r="P655" s="84">
        <f t="shared" ca="1" si="64"/>
        <v>46322</v>
      </c>
      <c r="Q655" s="28">
        <f t="shared" si="65"/>
        <v>0</v>
      </c>
      <c r="R655" s="28">
        <f t="shared" si="66"/>
        <v>0</v>
      </c>
      <c r="S655" s="28">
        <f>IF(COUNTA(大表[[#This Row],[舉例：陳大文]:[例：108]])=2,COUNTIF(大表[名+時數],大表[[#This Row],[名+時數]]),0)</f>
        <v>0</v>
      </c>
      <c r="T655" s="28" t="str">
        <f t="shared" si="67"/>
        <v>Sxxx</v>
      </c>
      <c r="U655" s="28" t="str">
        <f t="shared" si="68"/>
        <v>2526</v>
      </c>
      <c r="V655" s="28" t="str">
        <f t="shared" si="69"/>
        <v/>
      </c>
      <c r="W655" s="34"/>
      <c r="X655" s="35"/>
      <c r="Y655" s="52"/>
      <c r="Z655" s="31"/>
      <c r="AA655" s="31"/>
      <c r="AB655" s="31"/>
      <c r="AC6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5" s="173"/>
      <c r="AE655" s="174"/>
      <c r="AF655" s="174"/>
      <c r="AG655" s="174"/>
      <c r="AH655" s="174"/>
      <c r="AI655" s="179" t="str">
        <f>TRIM(CLEAN(大表[[#This Row],[舉例：陳大文]]))&amp;大表[[#This Row],[例：108]]</f>
        <v/>
      </c>
    </row>
    <row r="656" spans="2:35" ht="16.2" x14ac:dyDescent="0.3"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93"/>
      <c r="M656" s="28">
        <v>640</v>
      </c>
      <c r="N656" s="28" t="str">
        <f>IF(大表[[#This Row],[有效 / 無效]]="有效",大表[[#This Row],[序]],"")</f>
        <v/>
      </c>
      <c r="O656" s="28" t="str">
        <f t="shared" si="63"/>
        <v>紀念品</v>
      </c>
      <c r="P656" s="84">
        <f t="shared" ca="1" si="64"/>
        <v>46322</v>
      </c>
      <c r="Q656" s="28">
        <f t="shared" si="65"/>
        <v>0</v>
      </c>
      <c r="R656" s="28">
        <f t="shared" si="66"/>
        <v>0</v>
      </c>
      <c r="S656" s="28">
        <f>IF(COUNTA(大表[[#This Row],[舉例：陳大文]:[例：108]])=2,COUNTIF(大表[名+時數],大表[[#This Row],[名+時數]]),0)</f>
        <v>0</v>
      </c>
      <c r="T656" s="28" t="str">
        <f t="shared" si="67"/>
        <v>Sxxx</v>
      </c>
      <c r="U656" s="28" t="str">
        <f t="shared" si="68"/>
        <v>2526</v>
      </c>
      <c r="V656" s="28" t="str">
        <f t="shared" si="69"/>
        <v/>
      </c>
      <c r="W656" s="34"/>
      <c r="X656" s="35"/>
      <c r="Y656" s="52"/>
      <c r="Z656" s="31"/>
      <c r="AA656" s="31"/>
      <c r="AB656" s="31"/>
      <c r="AC6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6" s="173"/>
      <c r="AE656" s="174"/>
      <c r="AF656" s="174"/>
      <c r="AG656" s="174"/>
      <c r="AH656" s="174"/>
      <c r="AI656" s="179" t="str">
        <f>TRIM(CLEAN(大表[[#This Row],[舉例：陳大文]]))&amp;大表[[#This Row],[例：108]]</f>
        <v/>
      </c>
    </row>
    <row r="657" spans="2:35" ht="16.2" x14ac:dyDescent="0.3"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93"/>
      <c r="M657" s="28">
        <v>641</v>
      </c>
      <c r="N657" s="28" t="str">
        <f>IF(大表[[#This Row],[有效 / 無效]]="有效",大表[[#This Row],[序]],"")</f>
        <v/>
      </c>
      <c r="O657" s="28" t="str">
        <f t="shared" ref="O657:O720" si="70">"紀念品"</f>
        <v>紀念品</v>
      </c>
      <c r="P657" s="84">
        <f t="shared" ref="P657:P720" ca="1" si="71">AF$7</f>
        <v>46322</v>
      </c>
      <c r="Q657" s="28">
        <f t="shared" ref="Q657:Q720" si="72">$D$9</f>
        <v>0</v>
      </c>
      <c r="R657" s="28">
        <f t="shared" ref="R657:R720" si="73">$D$10</f>
        <v>0</v>
      </c>
      <c r="S657" s="28">
        <f>IF(COUNTA(大表[[#This Row],[舉例：陳大文]:[例：108]])=2,COUNTIF(大表[名+時數],大表[[#This Row],[名+時數]]),0)</f>
        <v>0</v>
      </c>
      <c r="T657" s="28" t="str">
        <f t="shared" ref="T657:T720" si="74">$AF$8</f>
        <v>Sxxx</v>
      </c>
      <c r="U657" s="28" t="str">
        <f t="shared" ref="U657:U720" si="75">RIGHT($E$7,4)</f>
        <v>2526</v>
      </c>
      <c r="V657" s="28" t="str">
        <f t="shared" ref="V657:V720" si="76">CLEAN(TRIM($D$8))</f>
        <v/>
      </c>
      <c r="W657" s="34"/>
      <c r="X657" s="35"/>
      <c r="Y657" s="52"/>
      <c r="Z657" s="31"/>
      <c r="AA657" s="31"/>
      <c r="AB657" s="31"/>
      <c r="AC6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7" s="173"/>
      <c r="AE657" s="174"/>
      <c r="AF657" s="174"/>
      <c r="AG657" s="174"/>
      <c r="AH657" s="174"/>
      <c r="AI657" s="179" t="str">
        <f>TRIM(CLEAN(大表[[#This Row],[舉例：陳大文]]))&amp;大表[[#This Row],[例：108]]</f>
        <v/>
      </c>
    </row>
    <row r="658" spans="2:35" ht="16.2" x14ac:dyDescent="0.3"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93"/>
      <c r="M658" s="28">
        <v>642</v>
      </c>
      <c r="N658" s="28" t="str">
        <f>IF(大表[[#This Row],[有效 / 無效]]="有效",大表[[#This Row],[序]],"")</f>
        <v/>
      </c>
      <c r="O658" s="28" t="str">
        <f t="shared" si="70"/>
        <v>紀念品</v>
      </c>
      <c r="P658" s="84">
        <f t="shared" ca="1" si="71"/>
        <v>46322</v>
      </c>
      <c r="Q658" s="28">
        <f t="shared" si="72"/>
        <v>0</v>
      </c>
      <c r="R658" s="28">
        <f t="shared" si="73"/>
        <v>0</v>
      </c>
      <c r="S658" s="28">
        <f>IF(COUNTA(大表[[#This Row],[舉例：陳大文]:[例：108]])=2,COUNTIF(大表[名+時數],大表[[#This Row],[名+時數]]),0)</f>
        <v>0</v>
      </c>
      <c r="T658" s="28" t="str">
        <f t="shared" si="74"/>
        <v>Sxxx</v>
      </c>
      <c r="U658" s="28" t="str">
        <f t="shared" si="75"/>
        <v>2526</v>
      </c>
      <c r="V658" s="28" t="str">
        <f t="shared" si="76"/>
        <v/>
      </c>
      <c r="W658" s="34"/>
      <c r="X658" s="35"/>
      <c r="Y658" s="52"/>
      <c r="Z658" s="31"/>
      <c r="AA658" s="31"/>
      <c r="AB658" s="31"/>
      <c r="AC6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8" s="173"/>
      <c r="AE658" s="174"/>
      <c r="AF658" s="174"/>
      <c r="AG658" s="174"/>
      <c r="AH658" s="174"/>
      <c r="AI658" s="179" t="str">
        <f>TRIM(CLEAN(大表[[#This Row],[舉例：陳大文]]))&amp;大表[[#This Row],[例：108]]</f>
        <v/>
      </c>
    </row>
    <row r="659" spans="2:35" ht="16.2" x14ac:dyDescent="0.3"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93"/>
      <c r="M659" s="28">
        <v>643</v>
      </c>
      <c r="N659" s="28" t="str">
        <f>IF(大表[[#This Row],[有效 / 無效]]="有效",大表[[#This Row],[序]],"")</f>
        <v/>
      </c>
      <c r="O659" s="28" t="str">
        <f t="shared" si="70"/>
        <v>紀念品</v>
      </c>
      <c r="P659" s="84">
        <f t="shared" ca="1" si="71"/>
        <v>46322</v>
      </c>
      <c r="Q659" s="28">
        <f t="shared" si="72"/>
        <v>0</v>
      </c>
      <c r="R659" s="28">
        <f t="shared" si="73"/>
        <v>0</v>
      </c>
      <c r="S659" s="28">
        <f>IF(COUNTA(大表[[#This Row],[舉例：陳大文]:[例：108]])=2,COUNTIF(大表[名+時數],大表[[#This Row],[名+時數]]),0)</f>
        <v>0</v>
      </c>
      <c r="T659" s="28" t="str">
        <f t="shared" si="74"/>
        <v>Sxxx</v>
      </c>
      <c r="U659" s="28" t="str">
        <f t="shared" si="75"/>
        <v>2526</v>
      </c>
      <c r="V659" s="28" t="str">
        <f t="shared" si="76"/>
        <v/>
      </c>
      <c r="W659" s="34"/>
      <c r="X659" s="35"/>
      <c r="Y659" s="52"/>
      <c r="Z659" s="31"/>
      <c r="AA659" s="31"/>
      <c r="AB659" s="31"/>
      <c r="AC6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59" s="173"/>
      <c r="AE659" s="174"/>
      <c r="AF659" s="174"/>
      <c r="AG659" s="174"/>
      <c r="AH659" s="174"/>
      <c r="AI659" s="179" t="str">
        <f>TRIM(CLEAN(大表[[#This Row],[舉例：陳大文]]))&amp;大表[[#This Row],[例：108]]</f>
        <v/>
      </c>
    </row>
    <row r="660" spans="2:35" ht="16.2" x14ac:dyDescent="0.3"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93"/>
      <c r="M660" s="28">
        <v>644</v>
      </c>
      <c r="N660" s="28" t="str">
        <f>IF(大表[[#This Row],[有效 / 無效]]="有效",大表[[#This Row],[序]],"")</f>
        <v/>
      </c>
      <c r="O660" s="28" t="str">
        <f t="shared" si="70"/>
        <v>紀念品</v>
      </c>
      <c r="P660" s="84">
        <f t="shared" ca="1" si="71"/>
        <v>46322</v>
      </c>
      <c r="Q660" s="28">
        <f t="shared" si="72"/>
        <v>0</v>
      </c>
      <c r="R660" s="28">
        <f t="shared" si="73"/>
        <v>0</v>
      </c>
      <c r="S660" s="28">
        <f>IF(COUNTA(大表[[#This Row],[舉例：陳大文]:[例：108]])=2,COUNTIF(大表[名+時數],大表[[#This Row],[名+時數]]),0)</f>
        <v>0</v>
      </c>
      <c r="T660" s="28" t="str">
        <f t="shared" si="74"/>
        <v>Sxxx</v>
      </c>
      <c r="U660" s="28" t="str">
        <f t="shared" si="75"/>
        <v>2526</v>
      </c>
      <c r="V660" s="28" t="str">
        <f t="shared" si="76"/>
        <v/>
      </c>
      <c r="W660" s="34"/>
      <c r="X660" s="35"/>
      <c r="Y660" s="52"/>
      <c r="Z660" s="31"/>
      <c r="AA660" s="31"/>
      <c r="AB660" s="31"/>
      <c r="AC6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0" s="173"/>
      <c r="AE660" s="174"/>
      <c r="AF660" s="174"/>
      <c r="AG660" s="174"/>
      <c r="AH660" s="174"/>
      <c r="AI660" s="179" t="str">
        <f>TRIM(CLEAN(大表[[#This Row],[舉例：陳大文]]))&amp;大表[[#This Row],[例：108]]</f>
        <v/>
      </c>
    </row>
    <row r="661" spans="2:35" ht="16.2" x14ac:dyDescent="0.3"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93"/>
      <c r="M661" s="28">
        <v>645</v>
      </c>
      <c r="N661" s="28" t="str">
        <f>IF(大表[[#This Row],[有效 / 無效]]="有效",大表[[#This Row],[序]],"")</f>
        <v/>
      </c>
      <c r="O661" s="28" t="str">
        <f t="shared" si="70"/>
        <v>紀念品</v>
      </c>
      <c r="P661" s="84">
        <f t="shared" ca="1" si="71"/>
        <v>46322</v>
      </c>
      <c r="Q661" s="28">
        <f t="shared" si="72"/>
        <v>0</v>
      </c>
      <c r="R661" s="28">
        <f t="shared" si="73"/>
        <v>0</v>
      </c>
      <c r="S661" s="28">
        <f>IF(COUNTA(大表[[#This Row],[舉例：陳大文]:[例：108]])=2,COUNTIF(大表[名+時數],大表[[#This Row],[名+時數]]),0)</f>
        <v>0</v>
      </c>
      <c r="T661" s="28" t="str">
        <f t="shared" si="74"/>
        <v>Sxxx</v>
      </c>
      <c r="U661" s="28" t="str">
        <f t="shared" si="75"/>
        <v>2526</v>
      </c>
      <c r="V661" s="28" t="str">
        <f t="shared" si="76"/>
        <v/>
      </c>
      <c r="W661" s="34"/>
      <c r="X661" s="35"/>
      <c r="Y661" s="52"/>
      <c r="Z661" s="31"/>
      <c r="AA661" s="31"/>
      <c r="AB661" s="31"/>
      <c r="AC6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1" s="173"/>
      <c r="AE661" s="174"/>
      <c r="AF661" s="174"/>
      <c r="AG661" s="174"/>
      <c r="AH661" s="174"/>
      <c r="AI661" s="179" t="str">
        <f>TRIM(CLEAN(大表[[#This Row],[舉例：陳大文]]))&amp;大表[[#This Row],[例：108]]</f>
        <v/>
      </c>
    </row>
    <row r="662" spans="2:35" ht="16.2" x14ac:dyDescent="0.3"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93"/>
      <c r="M662" s="28">
        <v>646</v>
      </c>
      <c r="N662" s="28" t="str">
        <f>IF(大表[[#This Row],[有效 / 無效]]="有效",大表[[#This Row],[序]],"")</f>
        <v/>
      </c>
      <c r="O662" s="28" t="str">
        <f t="shared" si="70"/>
        <v>紀念品</v>
      </c>
      <c r="P662" s="84">
        <f t="shared" ca="1" si="71"/>
        <v>46322</v>
      </c>
      <c r="Q662" s="28">
        <f t="shared" si="72"/>
        <v>0</v>
      </c>
      <c r="R662" s="28">
        <f t="shared" si="73"/>
        <v>0</v>
      </c>
      <c r="S662" s="28">
        <f>IF(COUNTA(大表[[#This Row],[舉例：陳大文]:[例：108]])=2,COUNTIF(大表[名+時數],大表[[#This Row],[名+時數]]),0)</f>
        <v>0</v>
      </c>
      <c r="T662" s="28" t="str">
        <f t="shared" si="74"/>
        <v>Sxxx</v>
      </c>
      <c r="U662" s="28" t="str">
        <f t="shared" si="75"/>
        <v>2526</v>
      </c>
      <c r="V662" s="28" t="str">
        <f t="shared" si="76"/>
        <v/>
      </c>
      <c r="W662" s="34"/>
      <c r="X662" s="35"/>
      <c r="Y662" s="52"/>
      <c r="Z662" s="31"/>
      <c r="AA662" s="31"/>
      <c r="AB662" s="31"/>
      <c r="AC6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2" s="173"/>
      <c r="AE662" s="174"/>
      <c r="AF662" s="174"/>
      <c r="AG662" s="174"/>
      <c r="AH662" s="174"/>
      <c r="AI662" s="179" t="str">
        <f>TRIM(CLEAN(大表[[#This Row],[舉例：陳大文]]))&amp;大表[[#This Row],[例：108]]</f>
        <v/>
      </c>
    </row>
    <row r="663" spans="2:35" ht="16.2" x14ac:dyDescent="0.3"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93"/>
      <c r="M663" s="28">
        <v>647</v>
      </c>
      <c r="N663" s="28" t="str">
        <f>IF(大表[[#This Row],[有效 / 無效]]="有效",大表[[#This Row],[序]],"")</f>
        <v/>
      </c>
      <c r="O663" s="28" t="str">
        <f t="shared" si="70"/>
        <v>紀念品</v>
      </c>
      <c r="P663" s="84">
        <f t="shared" ca="1" si="71"/>
        <v>46322</v>
      </c>
      <c r="Q663" s="28">
        <f t="shared" si="72"/>
        <v>0</v>
      </c>
      <c r="R663" s="28">
        <f t="shared" si="73"/>
        <v>0</v>
      </c>
      <c r="S663" s="28">
        <f>IF(COUNTA(大表[[#This Row],[舉例：陳大文]:[例：108]])=2,COUNTIF(大表[名+時數],大表[[#This Row],[名+時數]]),0)</f>
        <v>0</v>
      </c>
      <c r="T663" s="28" t="str">
        <f t="shared" si="74"/>
        <v>Sxxx</v>
      </c>
      <c r="U663" s="28" t="str">
        <f t="shared" si="75"/>
        <v>2526</v>
      </c>
      <c r="V663" s="28" t="str">
        <f t="shared" si="76"/>
        <v/>
      </c>
      <c r="W663" s="34"/>
      <c r="X663" s="35"/>
      <c r="Y663" s="52"/>
      <c r="Z663" s="31"/>
      <c r="AA663" s="31"/>
      <c r="AB663" s="31"/>
      <c r="AC6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3" s="173"/>
      <c r="AE663" s="174"/>
      <c r="AF663" s="174"/>
      <c r="AG663" s="174"/>
      <c r="AH663" s="174"/>
      <c r="AI663" s="179" t="str">
        <f>TRIM(CLEAN(大表[[#This Row],[舉例：陳大文]]))&amp;大表[[#This Row],[例：108]]</f>
        <v/>
      </c>
    </row>
    <row r="664" spans="2:35" ht="16.2" x14ac:dyDescent="0.3"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93"/>
      <c r="M664" s="28">
        <v>648</v>
      </c>
      <c r="N664" s="28" t="str">
        <f>IF(大表[[#This Row],[有效 / 無效]]="有效",大表[[#This Row],[序]],"")</f>
        <v/>
      </c>
      <c r="O664" s="28" t="str">
        <f t="shared" si="70"/>
        <v>紀念品</v>
      </c>
      <c r="P664" s="84">
        <f t="shared" ca="1" si="71"/>
        <v>46322</v>
      </c>
      <c r="Q664" s="28">
        <f t="shared" si="72"/>
        <v>0</v>
      </c>
      <c r="R664" s="28">
        <f t="shared" si="73"/>
        <v>0</v>
      </c>
      <c r="S664" s="28">
        <f>IF(COUNTA(大表[[#This Row],[舉例：陳大文]:[例：108]])=2,COUNTIF(大表[名+時數],大表[[#This Row],[名+時數]]),0)</f>
        <v>0</v>
      </c>
      <c r="T664" s="28" t="str">
        <f t="shared" si="74"/>
        <v>Sxxx</v>
      </c>
      <c r="U664" s="28" t="str">
        <f t="shared" si="75"/>
        <v>2526</v>
      </c>
      <c r="V664" s="28" t="str">
        <f t="shared" si="76"/>
        <v/>
      </c>
      <c r="W664" s="34"/>
      <c r="X664" s="35"/>
      <c r="Y664" s="52"/>
      <c r="Z664" s="31"/>
      <c r="AA664" s="31"/>
      <c r="AB664" s="31"/>
      <c r="AC6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4" s="173"/>
      <c r="AE664" s="174"/>
      <c r="AF664" s="174"/>
      <c r="AG664" s="174"/>
      <c r="AH664" s="174"/>
      <c r="AI664" s="179" t="str">
        <f>TRIM(CLEAN(大表[[#This Row],[舉例：陳大文]]))&amp;大表[[#This Row],[例：108]]</f>
        <v/>
      </c>
    </row>
    <row r="665" spans="2:35" ht="16.2" x14ac:dyDescent="0.3"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93"/>
      <c r="M665" s="28">
        <v>649</v>
      </c>
      <c r="N665" s="28" t="str">
        <f>IF(大表[[#This Row],[有效 / 無效]]="有效",大表[[#This Row],[序]],"")</f>
        <v/>
      </c>
      <c r="O665" s="28" t="str">
        <f t="shared" si="70"/>
        <v>紀念品</v>
      </c>
      <c r="P665" s="84">
        <f t="shared" ca="1" si="71"/>
        <v>46322</v>
      </c>
      <c r="Q665" s="28">
        <f t="shared" si="72"/>
        <v>0</v>
      </c>
      <c r="R665" s="28">
        <f t="shared" si="73"/>
        <v>0</v>
      </c>
      <c r="S665" s="28">
        <f>IF(COUNTA(大表[[#This Row],[舉例：陳大文]:[例：108]])=2,COUNTIF(大表[名+時數],大表[[#This Row],[名+時數]]),0)</f>
        <v>0</v>
      </c>
      <c r="T665" s="28" t="str">
        <f t="shared" si="74"/>
        <v>Sxxx</v>
      </c>
      <c r="U665" s="28" t="str">
        <f t="shared" si="75"/>
        <v>2526</v>
      </c>
      <c r="V665" s="28" t="str">
        <f t="shared" si="76"/>
        <v/>
      </c>
      <c r="W665" s="34"/>
      <c r="X665" s="35"/>
      <c r="Y665" s="52"/>
      <c r="Z665" s="31"/>
      <c r="AA665" s="31"/>
      <c r="AB665" s="31"/>
      <c r="AC6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5" s="173"/>
      <c r="AE665" s="174"/>
      <c r="AF665" s="174"/>
      <c r="AG665" s="174"/>
      <c r="AH665" s="174"/>
      <c r="AI665" s="179" t="str">
        <f>TRIM(CLEAN(大表[[#This Row],[舉例：陳大文]]))&amp;大表[[#This Row],[例：108]]</f>
        <v/>
      </c>
    </row>
    <row r="666" spans="2:35" ht="16.2" x14ac:dyDescent="0.3"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93"/>
      <c r="M666" s="28">
        <v>650</v>
      </c>
      <c r="N666" s="28" t="str">
        <f>IF(大表[[#This Row],[有效 / 無效]]="有效",大表[[#This Row],[序]],"")</f>
        <v/>
      </c>
      <c r="O666" s="28" t="str">
        <f t="shared" si="70"/>
        <v>紀念品</v>
      </c>
      <c r="P666" s="84">
        <f t="shared" ca="1" si="71"/>
        <v>46322</v>
      </c>
      <c r="Q666" s="28">
        <f t="shared" si="72"/>
        <v>0</v>
      </c>
      <c r="R666" s="28">
        <f t="shared" si="73"/>
        <v>0</v>
      </c>
      <c r="S666" s="28">
        <f>IF(COUNTA(大表[[#This Row],[舉例：陳大文]:[例：108]])=2,COUNTIF(大表[名+時數],大表[[#This Row],[名+時數]]),0)</f>
        <v>0</v>
      </c>
      <c r="T666" s="28" t="str">
        <f t="shared" si="74"/>
        <v>Sxxx</v>
      </c>
      <c r="U666" s="28" t="str">
        <f t="shared" si="75"/>
        <v>2526</v>
      </c>
      <c r="V666" s="28" t="str">
        <f t="shared" si="76"/>
        <v/>
      </c>
      <c r="W666" s="34"/>
      <c r="X666" s="35"/>
      <c r="Y666" s="52"/>
      <c r="Z666" s="31"/>
      <c r="AA666" s="31"/>
      <c r="AB666" s="31"/>
      <c r="AC6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6" s="173"/>
      <c r="AE666" s="174"/>
      <c r="AF666" s="174"/>
      <c r="AG666" s="174"/>
      <c r="AH666" s="174"/>
      <c r="AI666" s="179" t="str">
        <f>TRIM(CLEAN(大表[[#This Row],[舉例：陳大文]]))&amp;大表[[#This Row],[例：108]]</f>
        <v/>
      </c>
    </row>
    <row r="667" spans="2:35" ht="16.2" x14ac:dyDescent="0.3"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93"/>
      <c r="M667" s="28">
        <v>651</v>
      </c>
      <c r="N667" s="28" t="str">
        <f>IF(大表[[#This Row],[有效 / 無效]]="有效",大表[[#This Row],[序]],"")</f>
        <v/>
      </c>
      <c r="O667" s="28" t="str">
        <f t="shared" si="70"/>
        <v>紀念品</v>
      </c>
      <c r="P667" s="84">
        <f t="shared" ca="1" si="71"/>
        <v>46322</v>
      </c>
      <c r="Q667" s="28">
        <f t="shared" si="72"/>
        <v>0</v>
      </c>
      <c r="R667" s="28">
        <f t="shared" si="73"/>
        <v>0</v>
      </c>
      <c r="S667" s="28">
        <f>IF(COUNTA(大表[[#This Row],[舉例：陳大文]:[例：108]])=2,COUNTIF(大表[名+時數],大表[[#This Row],[名+時數]]),0)</f>
        <v>0</v>
      </c>
      <c r="T667" s="28" t="str">
        <f t="shared" si="74"/>
        <v>Sxxx</v>
      </c>
      <c r="U667" s="28" t="str">
        <f t="shared" si="75"/>
        <v>2526</v>
      </c>
      <c r="V667" s="28" t="str">
        <f t="shared" si="76"/>
        <v/>
      </c>
      <c r="W667" s="34"/>
      <c r="X667" s="35"/>
      <c r="Y667" s="52"/>
      <c r="Z667" s="31"/>
      <c r="AA667" s="31"/>
      <c r="AB667" s="31"/>
      <c r="AC6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7" s="173"/>
      <c r="AE667" s="174"/>
      <c r="AF667" s="174"/>
      <c r="AG667" s="174"/>
      <c r="AH667" s="174"/>
      <c r="AI667" s="179" t="str">
        <f>TRIM(CLEAN(大表[[#This Row],[舉例：陳大文]]))&amp;大表[[#This Row],[例：108]]</f>
        <v/>
      </c>
    </row>
    <row r="668" spans="2:35" ht="16.2" x14ac:dyDescent="0.3"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93"/>
      <c r="M668" s="28">
        <v>652</v>
      </c>
      <c r="N668" s="28" t="str">
        <f>IF(大表[[#This Row],[有效 / 無效]]="有效",大表[[#This Row],[序]],"")</f>
        <v/>
      </c>
      <c r="O668" s="28" t="str">
        <f t="shared" si="70"/>
        <v>紀念品</v>
      </c>
      <c r="P668" s="84">
        <f t="shared" ca="1" si="71"/>
        <v>46322</v>
      </c>
      <c r="Q668" s="28">
        <f t="shared" si="72"/>
        <v>0</v>
      </c>
      <c r="R668" s="28">
        <f t="shared" si="73"/>
        <v>0</v>
      </c>
      <c r="S668" s="28">
        <f>IF(COUNTA(大表[[#This Row],[舉例：陳大文]:[例：108]])=2,COUNTIF(大表[名+時數],大表[[#This Row],[名+時數]]),0)</f>
        <v>0</v>
      </c>
      <c r="T668" s="28" t="str">
        <f t="shared" si="74"/>
        <v>Sxxx</v>
      </c>
      <c r="U668" s="28" t="str">
        <f t="shared" si="75"/>
        <v>2526</v>
      </c>
      <c r="V668" s="28" t="str">
        <f t="shared" si="76"/>
        <v/>
      </c>
      <c r="W668" s="34"/>
      <c r="X668" s="35"/>
      <c r="Y668" s="52"/>
      <c r="Z668" s="31"/>
      <c r="AA668" s="31"/>
      <c r="AB668" s="31"/>
      <c r="AC6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8" s="173"/>
      <c r="AE668" s="174"/>
      <c r="AF668" s="174"/>
      <c r="AG668" s="174"/>
      <c r="AH668" s="174"/>
      <c r="AI668" s="179" t="str">
        <f>TRIM(CLEAN(大表[[#This Row],[舉例：陳大文]]))&amp;大表[[#This Row],[例：108]]</f>
        <v/>
      </c>
    </row>
    <row r="669" spans="2:35" ht="16.2" x14ac:dyDescent="0.3"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93"/>
      <c r="M669" s="28">
        <v>653</v>
      </c>
      <c r="N669" s="28" t="str">
        <f>IF(大表[[#This Row],[有效 / 無效]]="有效",大表[[#This Row],[序]],"")</f>
        <v/>
      </c>
      <c r="O669" s="28" t="str">
        <f t="shared" si="70"/>
        <v>紀念品</v>
      </c>
      <c r="P669" s="84">
        <f t="shared" ca="1" si="71"/>
        <v>46322</v>
      </c>
      <c r="Q669" s="28">
        <f t="shared" si="72"/>
        <v>0</v>
      </c>
      <c r="R669" s="28">
        <f t="shared" si="73"/>
        <v>0</v>
      </c>
      <c r="S669" s="28">
        <f>IF(COUNTA(大表[[#This Row],[舉例：陳大文]:[例：108]])=2,COUNTIF(大表[名+時數],大表[[#This Row],[名+時數]]),0)</f>
        <v>0</v>
      </c>
      <c r="T669" s="28" t="str">
        <f t="shared" si="74"/>
        <v>Sxxx</v>
      </c>
      <c r="U669" s="28" t="str">
        <f t="shared" si="75"/>
        <v>2526</v>
      </c>
      <c r="V669" s="28" t="str">
        <f t="shared" si="76"/>
        <v/>
      </c>
      <c r="W669" s="34"/>
      <c r="X669" s="35"/>
      <c r="Y669" s="52"/>
      <c r="Z669" s="31"/>
      <c r="AA669" s="31"/>
      <c r="AB669" s="31"/>
      <c r="AC6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69" s="173"/>
      <c r="AE669" s="174"/>
      <c r="AF669" s="174"/>
      <c r="AG669" s="174"/>
      <c r="AH669" s="174"/>
      <c r="AI669" s="179" t="str">
        <f>TRIM(CLEAN(大表[[#This Row],[舉例：陳大文]]))&amp;大表[[#This Row],[例：108]]</f>
        <v/>
      </c>
    </row>
    <row r="670" spans="2:35" ht="16.2" x14ac:dyDescent="0.3"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93"/>
      <c r="M670" s="28">
        <v>654</v>
      </c>
      <c r="N670" s="28" t="str">
        <f>IF(大表[[#This Row],[有效 / 無效]]="有效",大表[[#This Row],[序]],"")</f>
        <v/>
      </c>
      <c r="O670" s="28" t="str">
        <f t="shared" si="70"/>
        <v>紀念品</v>
      </c>
      <c r="P670" s="84">
        <f t="shared" ca="1" si="71"/>
        <v>46322</v>
      </c>
      <c r="Q670" s="28">
        <f t="shared" si="72"/>
        <v>0</v>
      </c>
      <c r="R670" s="28">
        <f t="shared" si="73"/>
        <v>0</v>
      </c>
      <c r="S670" s="28">
        <f>IF(COUNTA(大表[[#This Row],[舉例：陳大文]:[例：108]])=2,COUNTIF(大表[名+時數],大表[[#This Row],[名+時數]]),0)</f>
        <v>0</v>
      </c>
      <c r="T670" s="28" t="str">
        <f t="shared" si="74"/>
        <v>Sxxx</v>
      </c>
      <c r="U670" s="28" t="str">
        <f t="shared" si="75"/>
        <v>2526</v>
      </c>
      <c r="V670" s="28" t="str">
        <f t="shared" si="76"/>
        <v/>
      </c>
      <c r="W670" s="34"/>
      <c r="X670" s="35"/>
      <c r="Y670" s="52"/>
      <c r="Z670" s="31"/>
      <c r="AA670" s="31"/>
      <c r="AB670" s="31"/>
      <c r="AC6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0" s="173"/>
      <c r="AE670" s="174"/>
      <c r="AF670" s="174"/>
      <c r="AG670" s="174"/>
      <c r="AH670" s="174"/>
      <c r="AI670" s="179" t="str">
        <f>TRIM(CLEAN(大表[[#This Row],[舉例：陳大文]]))&amp;大表[[#This Row],[例：108]]</f>
        <v/>
      </c>
    </row>
    <row r="671" spans="2:35" ht="16.2" x14ac:dyDescent="0.3"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93"/>
      <c r="M671" s="28">
        <v>655</v>
      </c>
      <c r="N671" s="28" t="str">
        <f>IF(大表[[#This Row],[有效 / 無效]]="有效",大表[[#This Row],[序]],"")</f>
        <v/>
      </c>
      <c r="O671" s="28" t="str">
        <f t="shared" si="70"/>
        <v>紀念品</v>
      </c>
      <c r="P671" s="84">
        <f t="shared" ca="1" si="71"/>
        <v>46322</v>
      </c>
      <c r="Q671" s="28">
        <f t="shared" si="72"/>
        <v>0</v>
      </c>
      <c r="R671" s="28">
        <f t="shared" si="73"/>
        <v>0</v>
      </c>
      <c r="S671" s="28">
        <f>IF(COUNTA(大表[[#This Row],[舉例：陳大文]:[例：108]])=2,COUNTIF(大表[名+時數],大表[[#This Row],[名+時數]]),0)</f>
        <v>0</v>
      </c>
      <c r="T671" s="28" t="str">
        <f t="shared" si="74"/>
        <v>Sxxx</v>
      </c>
      <c r="U671" s="28" t="str">
        <f t="shared" si="75"/>
        <v>2526</v>
      </c>
      <c r="V671" s="28" t="str">
        <f t="shared" si="76"/>
        <v/>
      </c>
      <c r="W671" s="34"/>
      <c r="X671" s="35"/>
      <c r="Y671" s="52"/>
      <c r="Z671" s="31"/>
      <c r="AA671" s="31"/>
      <c r="AB671" s="31"/>
      <c r="AC6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1" s="173"/>
      <c r="AE671" s="174"/>
      <c r="AF671" s="174"/>
      <c r="AG671" s="174"/>
      <c r="AH671" s="174"/>
      <c r="AI671" s="179" t="str">
        <f>TRIM(CLEAN(大表[[#This Row],[舉例：陳大文]]))&amp;大表[[#This Row],[例：108]]</f>
        <v/>
      </c>
    </row>
    <row r="672" spans="2:35" ht="16.2" x14ac:dyDescent="0.3"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93"/>
      <c r="M672" s="28">
        <v>656</v>
      </c>
      <c r="N672" s="28" t="str">
        <f>IF(大表[[#This Row],[有效 / 無效]]="有效",大表[[#This Row],[序]],"")</f>
        <v/>
      </c>
      <c r="O672" s="28" t="str">
        <f t="shared" si="70"/>
        <v>紀念品</v>
      </c>
      <c r="P672" s="84">
        <f t="shared" ca="1" si="71"/>
        <v>46322</v>
      </c>
      <c r="Q672" s="28">
        <f t="shared" si="72"/>
        <v>0</v>
      </c>
      <c r="R672" s="28">
        <f t="shared" si="73"/>
        <v>0</v>
      </c>
      <c r="S672" s="28">
        <f>IF(COUNTA(大表[[#This Row],[舉例：陳大文]:[例：108]])=2,COUNTIF(大表[名+時數],大表[[#This Row],[名+時數]]),0)</f>
        <v>0</v>
      </c>
      <c r="T672" s="28" t="str">
        <f t="shared" si="74"/>
        <v>Sxxx</v>
      </c>
      <c r="U672" s="28" t="str">
        <f t="shared" si="75"/>
        <v>2526</v>
      </c>
      <c r="V672" s="28" t="str">
        <f t="shared" si="76"/>
        <v/>
      </c>
      <c r="W672" s="34"/>
      <c r="X672" s="35"/>
      <c r="Y672" s="52"/>
      <c r="Z672" s="31"/>
      <c r="AA672" s="31"/>
      <c r="AB672" s="31"/>
      <c r="AC6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2" s="173"/>
      <c r="AE672" s="174"/>
      <c r="AF672" s="174"/>
      <c r="AG672" s="174"/>
      <c r="AH672" s="174"/>
      <c r="AI672" s="179" t="str">
        <f>TRIM(CLEAN(大表[[#This Row],[舉例：陳大文]]))&amp;大表[[#This Row],[例：108]]</f>
        <v/>
      </c>
    </row>
    <row r="673" spans="2:35" ht="16.2" x14ac:dyDescent="0.3"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93"/>
      <c r="M673" s="28">
        <v>657</v>
      </c>
      <c r="N673" s="28" t="str">
        <f>IF(大表[[#This Row],[有效 / 無效]]="有效",大表[[#This Row],[序]],"")</f>
        <v/>
      </c>
      <c r="O673" s="28" t="str">
        <f t="shared" si="70"/>
        <v>紀念品</v>
      </c>
      <c r="P673" s="84">
        <f t="shared" ca="1" si="71"/>
        <v>46322</v>
      </c>
      <c r="Q673" s="28">
        <f t="shared" si="72"/>
        <v>0</v>
      </c>
      <c r="R673" s="28">
        <f t="shared" si="73"/>
        <v>0</v>
      </c>
      <c r="S673" s="28">
        <f>IF(COUNTA(大表[[#This Row],[舉例：陳大文]:[例：108]])=2,COUNTIF(大表[名+時數],大表[[#This Row],[名+時數]]),0)</f>
        <v>0</v>
      </c>
      <c r="T673" s="28" t="str">
        <f t="shared" si="74"/>
        <v>Sxxx</v>
      </c>
      <c r="U673" s="28" t="str">
        <f t="shared" si="75"/>
        <v>2526</v>
      </c>
      <c r="V673" s="28" t="str">
        <f t="shared" si="76"/>
        <v/>
      </c>
      <c r="W673" s="34"/>
      <c r="X673" s="35"/>
      <c r="Y673" s="52"/>
      <c r="Z673" s="31"/>
      <c r="AA673" s="31"/>
      <c r="AB673" s="31"/>
      <c r="AC6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3" s="173"/>
      <c r="AE673" s="174"/>
      <c r="AF673" s="174"/>
      <c r="AG673" s="174"/>
      <c r="AH673" s="174"/>
      <c r="AI673" s="179" t="str">
        <f>TRIM(CLEAN(大表[[#This Row],[舉例：陳大文]]))&amp;大表[[#This Row],[例：108]]</f>
        <v/>
      </c>
    </row>
    <row r="674" spans="2:35" ht="16.2" x14ac:dyDescent="0.3"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93"/>
      <c r="M674" s="28">
        <v>658</v>
      </c>
      <c r="N674" s="28" t="str">
        <f>IF(大表[[#This Row],[有效 / 無效]]="有效",大表[[#This Row],[序]],"")</f>
        <v/>
      </c>
      <c r="O674" s="28" t="str">
        <f t="shared" si="70"/>
        <v>紀念品</v>
      </c>
      <c r="P674" s="84">
        <f t="shared" ca="1" si="71"/>
        <v>46322</v>
      </c>
      <c r="Q674" s="28">
        <f t="shared" si="72"/>
        <v>0</v>
      </c>
      <c r="R674" s="28">
        <f t="shared" si="73"/>
        <v>0</v>
      </c>
      <c r="S674" s="28">
        <f>IF(COUNTA(大表[[#This Row],[舉例：陳大文]:[例：108]])=2,COUNTIF(大表[名+時數],大表[[#This Row],[名+時數]]),0)</f>
        <v>0</v>
      </c>
      <c r="T674" s="28" t="str">
        <f t="shared" si="74"/>
        <v>Sxxx</v>
      </c>
      <c r="U674" s="28" t="str">
        <f t="shared" si="75"/>
        <v>2526</v>
      </c>
      <c r="V674" s="28" t="str">
        <f t="shared" si="76"/>
        <v/>
      </c>
      <c r="W674" s="34"/>
      <c r="X674" s="35"/>
      <c r="Y674" s="52"/>
      <c r="Z674" s="31"/>
      <c r="AA674" s="31"/>
      <c r="AB674" s="31"/>
      <c r="AC6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4" s="173"/>
      <c r="AE674" s="174"/>
      <c r="AF674" s="174"/>
      <c r="AG674" s="174"/>
      <c r="AH674" s="174"/>
      <c r="AI674" s="179" t="str">
        <f>TRIM(CLEAN(大表[[#This Row],[舉例：陳大文]]))&amp;大表[[#This Row],[例：108]]</f>
        <v/>
      </c>
    </row>
    <row r="675" spans="2:35" ht="16.2" x14ac:dyDescent="0.3"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93"/>
      <c r="M675" s="28">
        <v>659</v>
      </c>
      <c r="N675" s="28" t="str">
        <f>IF(大表[[#This Row],[有效 / 無效]]="有效",大表[[#This Row],[序]],"")</f>
        <v/>
      </c>
      <c r="O675" s="28" t="str">
        <f t="shared" si="70"/>
        <v>紀念品</v>
      </c>
      <c r="P675" s="84">
        <f t="shared" ca="1" si="71"/>
        <v>46322</v>
      </c>
      <c r="Q675" s="28">
        <f t="shared" si="72"/>
        <v>0</v>
      </c>
      <c r="R675" s="28">
        <f t="shared" si="73"/>
        <v>0</v>
      </c>
      <c r="S675" s="28">
        <f>IF(COUNTA(大表[[#This Row],[舉例：陳大文]:[例：108]])=2,COUNTIF(大表[名+時數],大表[[#This Row],[名+時數]]),0)</f>
        <v>0</v>
      </c>
      <c r="T675" s="28" t="str">
        <f t="shared" si="74"/>
        <v>Sxxx</v>
      </c>
      <c r="U675" s="28" t="str">
        <f t="shared" si="75"/>
        <v>2526</v>
      </c>
      <c r="V675" s="28" t="str">
        <f t="shared" si="76"/>
        <v/>
      </c>
      <c r="W675" s="34"/>
      <c r="X675" s="35"/>
      <c r="Y675" s="52"/>
      <c r="Z675" s="31"/>
      <c r="AA675" s="31"/>
      <c r="AB675" s="31"/>
      <c r="AC6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5" s="173"/>
      <c r="AE675" s="174"/>
      <c r="AF675" s="174"/>
      <c r="AG675" s="174"/>
      <c r="AH675" s="174"/>
      <c r="AI675" s="179" t="str">
        <f>TRIM(CLEAN(大表[[#This Row],[舉例：陳大文]]))&amp;大表[[#This Row],[例：108]]</f>
        <v/>
      </c>
    </row>
    <row r="676" spans="2:35" ht="16.2" x14ac:dyDescent="0.3"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93"/>
      <c r="M676" s="28">
        <v>660</v>
      </c>
      <c r="N676" s="28" t="str">
        <f>IF(大表[[#This Row],[有效 / 無效]]="有效",大表[[#This Row],[序]],"")</f>
        <v/>
      </c>
      <c r="O676" s="28" t="str">
        <f t="shared" si="70"/>
        <v>紀念品</v>
      </c>
      <c r="P676" s="84">
        <f t="shared" ca="1" si="71"/>
        <v>46322</v>
      </c>
      <c r="Q676" s="28">
        <f t="shared" si="72"/>
        <v>0</v>
      </c>
      <c r="R676" s="28">
        <f t="shared" si="73"/>
        <v>0</v>
      </c>
      <c r="S676" s="28">
        <f>IF(COUNTA(大表[[#This Row],[舉例：陳大文]:[例：108]])=2,COUNTIF(大表[名+時數],大表[[#This Row],[名+時數]]),0)</f>
        <v>0</v>
      </c>
      <c r="T676" s="28" t="str">
        <f t="shared" si="74"/>
        <v>Sxxx</v>
      </c>
      <c r="U676" s="28" t="str">
        <f t="shared" si="75"/>
        <v>2526</v>
      </c>
      <c r="V676" s="28" t="str">
        <f t="shared" si="76"/>
        <v/>
      </c>
      <c r="W676" s="34"/>
      <c r="X676" s="35"/>
      <c r="Y676" s="52"/>
      <c r="Z676" s="31"/>
      <c r="AA676" s="31"/>
      <c r="AB676" s="31"/>
      <c r="AC6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6" s="173"/>
      <c r="AE676" s="174"/>
      <c r="AF676" s="174"/>
      <c r="AG676" s="174"/>
      <c r="AH676" s="174"/>
      <c r="AI676" s="179" t="str">
        <f>TRIM(CLEAN(大表[[#This Row],[舉例：陳大文]]))&amp;大表[[#This Row],[例：108]]</f>
        <v/>
      </c>
    </row>
    <row r="677" spans="2:35" ht="16.2" x14ac:dyDescent="0.3"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93"/>
      <c r="M677" s="28">
        <v>661</v>
      </c>
      <c r="N677" s="28" t="str">
        <f>IF(大表[[#This Row],[有效 / 無效]]="有效",大表[[#This Row],[序]],"")</f>
        <v/>
      </c>
      <c r="O677" s="28" t="str">
        <f t="shared" si="70"/>
        <v>紀念品</v>
      </c>
      <c r="P677" s="84">
        <f t="shared" ca="1" si="71"/>
        <v>46322</v>
      </c>
      <c r="Q677" s="28">
        <f t="shared" si="72"/>
        <v>0</v>
      </c>
      <c r="R677" s="28">
        <f t="shared" si="73"/>
        <v>0</v>
      </c>
      <c r="S677" s="28">
        <f>IF(COUNTA(大表[[#This Row],[舉例：陳大文]:[例：108]])=2,COUNTIF(大表[名+時數],大表[[#This Row],[名+時數]]),0)</f>
        <v>0</v>
      </c>
      <c r="T677" s="28" t="str">
        <f t="shared" si="74"/>
        <v>Sxxx</v>
      </c>
      <c r="U677" s="28" t="str">
        <f t="shared" si="75"/>
        <v>2526</v>
      </c>
      <c r="V677" s="28" t="str">
        <f t="shared" si="76"/>
        <v/>
      </c>
      <c r="W677" s="34"/>
      <c r="X677" s="35"/>
      <c r="Y677" s="52"/>
      <c r="Z677" s="31"/>
      <c r="AA677" s="31"/>
      <c r="AB677" s="31"/>
      <c r="AC6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7" s="173"/>
      <c r="AE677" s="174"/>
      <c r="AF677" s="174"/>
      <c r="AG677" s="174"/>
      <c r="AH677" s="174"/>
      <c r="AI677" s="179" t="str">
        <f>TRIM(CLEAN(大表[[#This Row],[舉例：陳大文]]))&amp;大表[[#This Row],[例：108]]</f>
        <v/>
      </c>
    </row>
    <row r="678" spans="2:35" ht="16.2" x14ac:dyDescent="0.3"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93"/>
      <c r="M678" s="28">
        <v>662</v>
      </c>
      <c r="N678" s="28" t="str">
        <f>IF(大表[[#This Row],[有效 / 無效]]="有效",大表[[#This Row],[序]],"")</f>
        <v/>
      </c>
      <c r="O678" s="28" t="str">
        <f t="shared" si="70"/>
        <v>紀念品</v>
      </c>
      <c r="P678" s="84">
        <f t="shared" ca="1" si="71"/>
        <v>46322</v>
      </c>
      <c r="Q678" s="28">
        <f t="shared" si="72"/>
        <v>0</v>
      </c>
      <c r="R678" s="28">
        <f t="shared" si="73"/>
        <v>0</v>
      </c>
      <c r="S678" s="28">
        <f>IF(COUNTA(大表[[#This Row],[舉例：陳大文]:[例：108]])=2,COUNTIF(大表[名+時數],大表[[#This Row],[名+時數]]),0)</f>
        <v>0</v>
      </c>
      <c r="T678" s="28" t="str">
        <f t="shared" si="74"/>
        <v>Sxxx</v>
      </c>
      <c r="U678" s="28" t="str">
        <f t="shared" si="75"/>
        <v>2526</v>
      </c>
      <c r="V678" s="28" t="str">
        <f t="shared" si="76"/>
        <v/>
      </c>
      <c r="W678" s="34"/>
      <c r="X678" s="35"/>
      <c r="Y678" s="52"/>
      <c r="Z678" s="31"/>
      <c r="AA678" s="31"/>
      <c r="AB678" s="31"/>
      <c r="AC6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8" s="173"/>
      <c r="AE678" s="174"/>
      <c r="AF678" s="174"/>
      <c r="AG678" s="174"/>
      <c r="AH678" s="174"/>
      <c r="AI678" s="179" t="str">
        <f>TRIM(CLEAN(大表[[#This Row],[舉例：陳大文]]))&amp;大表[[#This Row],[例：108]]</f>
        <v/>
      </c>
    </row>
    <row r="679" spans="2:35" ht="16.2" x14ac:dyDescent="0.3"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93"/>
      <c r="M679" s="28">
        <v>663</v>
      </c>
      <c r="N679" s="28" t="str">
        <f>IF(大表[[#This Row],[有效 / 無效]]="有效",大表[[#This Row],[序]],"")</f>
        <v/>
      </c>
      <c r="O679" s="28" t="str">
        <f t="shared" si="70"/>
        <v>紀念品</v>
      </c>
      <c r="P679" s="84">
        <f t="shared" ca="1" si="71"/>
        <v>46322</v>
      </c>
      <c r="Q679" s="28">
        <f t="shared" si="72"/>
        <v>0</v>
      </c>
      <c r="R679" s="28">
        <f t="shared" si="73"/>
        <v>0</v>
      </c>
      <c r="S679" s="28">
        <f>IF(COUNTA(大表[[#This Row],[舉例：陳大文]:[例：108]])=2,COUNTIF(大表[名+時數],大表[[#This Row],[名+時數]]),0)</f>
        <v>0</v>
      </c>
      <c r="T679" s="28" t="str">
        <f t="shared" si="74"/>
        <v>Sxxx</v>
      </c>
      <c r="U679" s="28" t="str">
        <f t="shared" si="75"/>
        <v>2526</v>
      </c>
      <c r="V679" s="28" t="str">
        <f t="shared" si="76"/>
        <v/>
      </c>
      <c r="W679" s="34"/>
      <c r="X679" s="35"/>
      <c r="Y679" s="52"/>
      <c r="Z679" s="31"/>
      <c r="AA679" s="31"/>
      <c r="AB679" s="31"/>
      <c r="AC6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79" s="173"/>
      <c r="AE679" s="174"/>
      <c r="AF679" s="174"/>
      <c r="AG679" s="174"/>
      <c r="AH679" s="174"/>
      <c r="AI679" s="179" t="str">
        <f>TRIM(CLEAN(大表[[#This Row],[舉例：陳大文]]))&amp;大表[[#This Row],[例：108]]</f>
        <v/>
      </c>
    </row>
    <row r="680" spans="2:35" ht="16.2" x14ac:dyDescent="0.3"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93"/>
      <c r="M680" s="28">
        <v>664</v>
      </c>
      <c r="N680" s="28" t="str">
        <f>IF(大表[[#This Row],[有效 / 無效]]="有效",大表[[#This Row],[序]],"")</f>
        <v/>
      </c>
      <c r="O680" s="28" t="str">
        <f t="shared" si="70"/>
        <v>紀念品</v>
      </c>
      <c r="P680" s="84">
        <f t="shared" ca="1" si="71"/>
        <v>46322</v>
      </c>
      <c r="Q680" s="28">
        <f t="shared" si="72"/>
        <v>0</v>
      </c>
      <c r="R680" s="28">
        <f t="shared" si="73"/>
        <v>0</v>
      </c>
      <c r="S680" s="28">
        <f>IF(COUNTA(大表[[#This Row],[舉例：陳大文]:[例：108]])=2,COUNTIF(大表[名+時數],大表[[#This Row],[名+時數]]),0)</f>
        <v>0</v>
      </c>
      <c r="T680" s="28" t="str">
        <f t="shared" si="74"/>
        <v>Sxxx</v>
      </c>
      <c r="U680" s="28" t="str">
        <f t="shared" si="75"/>
        <v>2526</v>
      </c>
      <c r="V680" s="28" t="str">
        <f t="shared" si="76"/>
        <v/>
      </c>
      <c r="W680" s="34"/>
      <c r="X680" s="35"/>
      <c r="Y680" s="52"/>
      <c r="Z680" s="31"/>
      <c r="AA680" s="31"/>
      <c r="AB680" s="31"/>
      <c r="AC6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0" s="173"/>
      <c r="AE680" s="174"/>
      <c r="AF680" s="174"/>
      <c r="AG680" s="174"/>
      <c r="AH680" s="174"/>
      <c r="AI680" s="179" t="str">
        <f>TRIM(CLEAN(大表[[#This Row],[舉例：陳大文]]))&amp;大表[[#This Row],[例：108]]</f>
        <v/>
      </c>
    </row>
    <row r="681" spans="2:35" ht="16.2" x14ac:dyDescent="0.3"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93"/>
      <c r="M681" s="28">
        <v>665</v>
      </c>
      <c r="N681" s="28" t="str">
        <f>IF(大表[[#This Row],[有效 / 無效]]="有效",大表[[#This Row],[序]],"")</f>
        <v/>
      </c>
      <c r="O681" s="28" t="str">
        <f t="shared" si="70"/>
        <v>紀念品</v>
      </c>
      <c r="P681" s="84">
        <f t="shared" ca="1" si="71"/>
        <v>46322</v>
      </c>
      <c r="Q681" s="28">
        <f t="shared" si="72"/>
        <v>0</v>
      </c>
      <c r="R681" s="28">
        <f t="shared" si="73"/>
        <v>0</v>
      </c>
      <c r="S681" s="28">
        <f>IF(COUNTA(大表[[#This Row],[舉例：陳大文]:[例：108]])=2,COUNTIF(大表[名+時數],大表[[#This Row],[名+時數]]),0)</f>
        <v>0</v>
      </c>
      <c r="T681" s="28" t="str">
        <f t="shared" si="74"/>
        <v>Sxxx</v>
      </c>
      <c r="U681" s="28" t="str">
        <f t="shared" si="75"/>
        <v>2526</v>
      </c>
      <c r="V681" s="28" t="str">
        <f t="shared" si="76"/>
        <v/>
      </c>
      <c r="W681" s="34"/>
      <c r="X681" s="35"/>
      <c r="Y681" s="52"/>
      <c r="Z681" s="31"/>
      <c r="AA681" s="31"/>
      <c r="AB681" s="31"/>
      <c r="AC6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1" s="173"/>
      <c r="AE681" s="174"/>
      <c r="AF681" s="174"/>
      <c r="AG681" s="174"/>
      <c r="AH681" s="174"/>
      <c r="AI681" s="179" t="str">
        <f>TRIM(CLEAN(大表[[#This Row],[舉例：陳大文]]))&amp;大表[[#This Row],[例：108]]</f>
        <v/>
      </c>
    </row>
    <row r="682" spans="2:35" ht="16.2" x14ac:dyDescent="0.3"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93"/>
      <c r="M682" s="28">
        <v>666</v>
      </c>
      <c r="N682" s="28" t="str">
        <f>IF(大表[[#This Row],[有效 / 無效]]="有效",大表[[#This Row],[序]],"")</f>
        <v/>
      </c>
      <c r="O682" s="28" t="str">
        <f t="shared" si="70"/>
        <v>紀念品</v>
      </c>
      <c r="P682" s="84">
        <f t="shared" ca="1" si="71"/>
        <v>46322</v>
      </c>
      <c r="Q682" s="28">
        <f t="shared" si="72"/>
        <v>0</v>
      </c>
      <c r="R682" s="28">
        <f t="shared" si="73"/>
        <v>0</v>
      </c>
      <c r="S682" s="28">
        <f>IF(COUNTA(大表[[#This Row],[舉例：陳大文]:[例：108]])=2,COUNTIF(大表[名+時數],大表[[#This Row],[名+時數]]),0)</f>
        <v>0</v>
      </c>
      <c r="T682" s="28" t="str">
        <f t="shared" si="74"/>
        <v>Sxxx</v>
      </c>
      <c r="U682" s="28" t="str">
        <f t="shared" si="75"/>
        <v>2526</v>
      </c>
      <c r="V682" s="28" t="str">
        <f t="shared" si="76"/>
        <v/>
      </c>
      <c r="W682" s="34"/>
      <c r="X682" s="35"/>
      <c r="Y682" s="52"/>
      <c r="Z682" s="31"/>
      <c r="AA682" s="31"/>
      <c r="AB682" s="31"/>
      <c r="AC6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2" s="173"/>
      <c r="AE682" s="174"/>
      <c r="AF682" s="174"/>
      <c r="AG682" s="174"/>
      <c r="AH682" s="174"/>
      <c r="AI682" s="179" t="str">
        <f>TRIM(CLEAN(大表[[#This Row],[舉例：陳大文]]))&amp;大表[[#This Row],[例：108]]</f>
        <v/>
      </c>
    </row>
    <row r="683" spans="2:35" ht="16.2" x14ac:dyDescent="0.3"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93"/>
      <c r="M683" s="28">
        <v>667</v>
      </c>
      <c r="N683" s="28" t="str">
        <f>IF(大表[[#This Row],[有效 / 無效]]="有效",大表[[#This Row],[序]],"")</f>
        <v/>
      </c>
      <c r="O683" s="28" t="str">
        <f t="shared" si="70"/>
        <v>紀念品</v>
      </c>
      <c r="P683" s="84">
        <f t="shared" ca="1" si="71"/>
        <v>46322</v>
      </c>
      <c r="Q683" s="28">
        <f t="shared" si="72"/>
        <v>0</v>
      </c>
      <c r="R683" s="28">
        <f t="shared" si="73"/>
        <v>0</v>
      </c>
      <c r="S683" s="28">
        <f>IF(COUNTA(大表[[#This Row],[舉例：陳大文]:[例：108]])=2,COUNTIF(大表[名+時數],大表[[#This Row],[名+時數]]),0)</f>
        <v>0</v>
      </c>
      <c r="T683" s="28" t="str">
        <f t="shared" si="74"/>
        <v>Sxxx</v>
      </c>
      <c r="U683" s="28" t="str">
        <f t="shared" si="75"/>
        <v>2526</v>
      </c>
      <c r="V683" s="28" t="str">
        <f t="shared" si="76"/>
        <v/>
      </c>
      <c r="W683" s="34"/>
      <c r="X683" s="35"/>
      <c r="Y683" s="52"/>
      <c r="Z683" s="31"/>
      <c r="AA683" s="31"/>
      <c r="AB683" s="31"/>
      <c r="AC6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3" s="173"/>
      <c r="AE683" s="174"/>
      <c r="AF683" s="174"/>
      <c r="AG683" s="174"/>
      <c r="AH683" s="174"/>
      <c r="AI683" s="179" t="str">
        <f>TRIM(CLEAN(大表[[#This Row],[舉例：陳大文]]))&amp;大表[[#This Row],[例：108]]</f>
        <v/>
      </c>
    </row>
    <row r="684" spans="2:35" ht="16.2" x14ac:dyDescent="0.3"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93"/>
      <c r="M684" s="28">
        <v>668</v>
      </c>
      <c r="N684" s="28" t="str">
        <f>IF(大表[[#This Row],[有效 / 無效]]="有效",大表[[#This Row],[序]],"")</f>
        <v/>
      </c>
      <c r="O684" s="28" t="str">
        <f t="shared" si="70"/>
        <v>紀念品</v>
      </c>
      <c r="P684" s="84">
        <f t="shared" ca="1" si="71"/>
        <v>46322</v>
      </c>
      <c r="Q684" s="28">
        <f t="shared" si="72"/>
        <v>0</v>
      </c>
      <c r="R684" s="28">
        <f t="shared" si="73"/>
        <v>0</v>
      </c>
      <c r="S684" s="28">
        <f>IF(COUNTA(大表[[#This Row],[舉例：陳大文]:[例：108]])=2,COUNTIF(大表[名+時數],大表[[#This Row],[名+時數]]),0)</f>
        <v>0</v>
      </c>
      <c r="T684" s="28" t="str">
        <f t="shared" si="74"/>
        <v>Sxxx</v>
      </c>
      <c r="U684" s="28" t="str">
        <f t="shared" si="75"/>
        <v>2526</v>
      </c>
      <c r="V684" s="28" t="str">
        <f t="shared" si="76"/>
        <v/>
      </c>
      <c r="W684" s="34"/>
      <c r="X684" s="35"/>
      <c r="Y684" s="52"/>
      <c r="Z684" s="31"/>
      <c r="AA684" s="31"/>
      <c r="AB684" s="31"/>
      <c r="AC6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4" s="173"/>
      <c r="AE684" s="174"/>
      <c r="AF684" s="174"/>
      <c r="AG684" s="174"/>
      <c r="AH684" s="174"/>
      <c r="AI684" s="179" t="str">
        <f>TRIM(CLEAN(大表[[#This Row],[舉例：陳大文]]))&amp;大表[[#This Row],[例：108]]</f>
        <v/>
      </c>
    </row>
    <row r="685" spans="2:35" ht="16.2" x14ac:dyDescent="0.3"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93"/>
      <c r="M685" s="28">
        <v>669</v>
      </c>
      <c r="N685" s="28" t="str">
        <f>IF(大表[[#This Row],[有效 / 無效]]="有效",大表[[#This Row],[序]],"")</f>
        <v/>
      </c>
      <c r="O685" s="28" t="str">
        <f t="shared" si="70"/>
        <v>紀念品</v>
      </c>
      <c r="P685" s="84">
        <f t="shared" ca="1" si="71"/>
        <v>46322</v>
      </c>
      <c r="Q685" s="28">
        <f t="shared" si="72"/>
        <v>0</v>
      </c>
      <c r="R685" s="28">
        <f t="shared" si="73"/>
        <v>0</v>
      </c>
      <c r="S685" s="28">
        <f>IF(COUNTA(大表[[#This Row],[舉例：陳大文]:[例：108]])=2,COUNTIF(大表[名+時數],大表[[#This Row],[名+時數]]),0)</f>
        <v>0</v>
      </c>
      <c r="T685" s="28" t="str">
        <f t="shared" si="74"/>
        <v>Sxxx</v>
      </c>
      <c r="U685" s="28" t="str">
        <f t="shared" si="75"/>
        <v>2526</v>
      </c>
      <c r="V685" s="28" t="str">
        <f t="shared" si="76"/>
        <v/>
      </c>
      <c r="W685" s="34"/>
      <c r="X685" s="35"/>
      <c r="Y685" s="52"/>
      <c r="Z685" s="31"/>
      <c r="AA685" s="31"/>
      <c r="AB685" s="31"/>
      <c r="AC6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5" s="173"/>
      <c r="AE685" s="174"/>
      <c r="AF685" s="174"/>
      <c r="AG685" s="174"/>
      <c r="AH685" s="174"/>
      <c r="AI685" s="179" t="str">
        <f>TRIM(CLEAN(大表[[#This Row],[舉例：陳大文]]))&amp;大表[[#This Row],[例：108]]</f>
        <v/>
      </c>
    </row>
    <row r="686" spans="2:35" ht="16.2" x14ac:dyDescent="0.3"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93"/>
      <c r="M686" s="28">
        <v>670</v>
      </c>
      <c r="N686" s="28" t="str">
        <f>IF(大表[[#This Row],[有效 / 無效]]="有效",大表[[#This Row],[序]],"")</f>
        <v/>
      </c>
      <c r="O686" s="28" t="str">
        <f t="shared" si="70"/>
        <v>紀念品</v>
      </c>
      <c r="P686" s="84">
        <f t="shared" ca="1" si="71"/>
        <v>46322</v>
      </c>
      <c r="Q686" s="28">
        <f t="shared" si="72"/>
        <v>0</v>
      </c>
      <c r="R686" s="28">
        <f t="shared" si="73"/>
        <v>0</v>
      </c>
      <c r="S686" s="28">
        <f>IF(COUNTA(大表[[#This Row],[舉例：陳大文]:[例：108]])=2,COUNTIF(大表[名+時數],大表[[#This Row],[名+時數]]),0)</f>
        <v>0</v>
      </c>
      <c r="T686" s="28" t="str">
        <f t="shared" si="74"/>
        <v>Sxxx</v>
      </c>
      <c r="U686" s="28" t="str">
        <f t="shared" si="75"/>
        <v>2526</v>
      </c>
      <c r="V686" s="28" t="str">
        <f t="shared" si="76"/>
        <v/>
      </c>
      <c r="W686" s="34"/>
      <c r="X686" s="35"/>
      <c r="Y686" s="52"/>
      <c r="Z686" s="31"/>
      <c r="AA686" s="31"/>
      <c r="AB686" s="31"/>
      <c r="AC6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6" s="173"/>
      <c r="AE686" s="174"/>
      <c r="AF686" s="174"/>
      <c r="AG686" s="174"/>
      <c r="AH686" s="174"/>
      <c r="AI686" s="179" t="str">
        <f>TRIM(CLEAN(大表[[#This Row],[舉例：陳大文]]))&amp;大表[[#This Row],[例：108]]</f>
        <v/>
      </c>
    </row>
    <row r="687" spans="2:35" ht="16.2" x14ac:dyDescent="0.3"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93"/>
      <c r="M687" s="28">
        <v>671</v>
      </c>
      <c r="N687" s="28" t="str">
        <f>IF(大表[[#This Row],[有效 / 無效]]="有效",大表[[#This Row],[序]],"")</f>
        <v/>
      </c>
      <c r="O687" s="28" t="str">
        <f t="shared" si="70"/>
        <v>紀念品</v>
      </c>
      <c r="P687" s="84">
        <f t="shared" ca="1" si="71"/>
        <v>46322</v>
      </c>
      <c r="Q687" s="28">
        <f t="shared" si="72"/>
        <v>0</v>
      </c>
      <c r="R687" s="28">
        <f t="shared" si="73"/>
        <v>0</v>
      </c>
      <c r="S687" s="28">
        <f>IF(COUNTA(大表[[#This Row],[舉例：陳大文]:[例：108]])=2,COUNTIF(大表[名+時數],大表[[#This Row],[名+時數]]),0)</f>
        <v>0</v>
      </c>
      <c r="T687" s="28" t="str">
        <f t="shared" si="74"/>
        <v>Sxxx</v>
      </c>
      <c r="U687" s="28" t="str">
        <f t="shared" si="75"/>
        <v>2526</v>
      </c>
      <c r="V687" s="28" t="str">
        <f t="shared" si="76"/>
        <v/>
      </c>
      <c r="W687" s="34"/>
      <c r="X687" s="35"/>
      <c r="Y687" s="52"/>
      <c r="Z687" s="31"/>
      <c r="AA687" s="31"/>
      <c r="AB687" s="31"/>
      <c r="AC6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7" s="173"/>
      <c r="AE687" s="174"/>
      <c r="AF687" s="174"/>
      <c r="AG687" s="174"/>
      <c r="AH687" s="174"/>
      <c r="AI687" s="179" t="str">
        <f>TRIM(CLEAN(大表[[#This Row],[舉例：陳大文]]))&amp;大表[[#This Row],[例：108]]</f>
        <v/>
      </c>
    </row>
    <row r="688" spans="2:35" ht="16.2" x14ac:dyDescent="0.3"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93"/>
      <c r="M688" s="28">
        <v>672</v>
      </c>
      <c r="N688" s="28" t="str">
        <f>IF(大表[[#This Row],[有效 / 無效]]="有效",大表[[#This Row],[序]],"")</f>
        <v/>
      </c>
      <c r="O688" s="28" t="str">
        <f t="shared" si="70"/>
        <v>紀念品</v>
      </c>
      <c r="P688" s="84">
        <f t="shared" ca="1" si="71"/>
        <v>46322</v>
      </c>
      <c r="Q688" s="28">
        <f t="shared" si="72"/>
        <v>0</v>
      </c>
      <c r="R688" s="28">
        <f t="shared" si="73"/>
        <v>0</v>
      </c>
      <c r="S688" s="28">
        <f>IF(COUNTA(大表[[#This Row],[舉例：陳大文]:[例：108]])=2,COUNTIF(大表[名+時數],大表[[#This Row],[名+時數]]),0)</f>
        <v>0</v>
      </c>
      <c r="T688" s="28" t="str">
        <f t="shared" si="74"/>
        <v>Sxxx</v>
      </c>
      <c r="U688" s="28" t="str">
        <f t="shared" si="75"/>
        <v>2526</v>
      </c>
      <c r="V688" s="28" t="str">
        <f t="shared" si="76"/>
        <v/>
      </c>
      <c r="W688" s="34"/>
      <c r="X688" s="35"/>
      <c r="Y688" s="52"/>
      <c r="Z688" s="31"/>
      <c r="AA688" s="31"/>
      <c r="AB688" s="31"/>
      <c r="AC6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8" s="173"/>
      <c r="AE688" s="174"/>
      <c r="AF688" s="174"/>
      <c r="AG688" s="174"/>
      <c r="AH688" s="174"/>
      <c r="AI688" s="179" t="str">
        <f>TRIM(CLEAN(大表[[#This Row],[舉例：陳大文]]))&amp;大表[[#This Row],[例：108]]</f>
        <v/>
      </c>
    </row>
    <row r="689" spans="2:35" ht="16.2" x14ac:dyDescent="0.3"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93"/>
      <c r="M689" s="28">
        <v>673</v>
      </c>
      <c r="N689" s="28" t="str">
        <f>IF(大表[[#This Row],[有效 / 無效]]="有效",大表[[#This Row],[序]],"")</f>
        <v/>
      </c>
      <c r="O689" s="28" t="str">
        <f t="shared" si="70"/>
        <v>紀念品</v>
      </c>
      <c r="P689" s="84">
        <f t="shared" ca="1" si="71"/>
        <v>46322</v>
      </c>
      <c r="Q689" s="28">
        <f t="shared" si="72"/>
        <v>0</v>
      </c>
      <c r="R689" s="28">
        <f t="shared" si="73"/>
        <v>0</v>
      </c>
      <c r="S689" s="28">
        <f>IF(COUNTA(大表[[#This Row],[舉例：陳大文]:[例：108]])=2,COUNTIF(大表[名+時數],大表[[#This Row],[名+時數]]),0)</f>
        <v>0</v>
      </c>
      <c r="T689" s="28" t="str">
        <f t="shared" si="74"/>
        <v>Sxxx</v>
      </c>
      <c r="U689" s="28" t="str">
        <f t="shared" si="75"/>
        <v>2526</v>
      </c>
      <c r="V689" s="28" t="str">
        <f t="shared" si="76"/>
        <v/>
      </c>
      <c r="W689" s="34"/>
      <c r="X689" s="35"/>
      <c r="Y689" s="52"/>
      <c r="Z689" s="31"/>
      <c r="AA689" s="31"/>
      <c r="AB689" s="31"/>
      <c r="AC6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89" s="173"/>
      <c r="AE689" s="174"/>
      <c r="AF689" s="174"/>
      <c r="AG689" s="174"/>
      <c r="AH689" s="174"/>
      <c r="AI689" s="179" t="str">
        <f>TRIM(CLEAN(大表[[#This Row],[舉例：陳大文]]))&amp;大表[[#This Row],[例：108]]</f>
        <v/>
      </c>
    </row>
    <row r="690" spans="2:35" ht="16.2" x14ac:dyDescent="0.3"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93"/>
      <c r="M690" s="28">
        <v>674</v>
      </c>
      <c r="N690" s="28" t="str">
        <f>IF(大表[[#This Row],[有效 / 無效]]="有效",大表[[#This Row],[序]],"")</f>
        <v/>
      </c>
      <c r="O690" s="28" t="str">
        <f t="shared" si="70"/>
        <v>紀念品</v>
      </c>
      <c r="P690" s="84">
        <f t="shared" ca="1" si="71"/>
        <v>46322</v>
      </c>
      <c r="Q690" s="28">
        <f t="shared" si="72"/>
        <v>0</v>
      </c>
      <c r="R690" s="28">
        <f t="shared" si="73"/>
        <v>0</v>
      </c>
      <c r="S690" s="28">
        <f>IF(COUNTA(大表[[#This Row],[舉例：陳大文]:[例：108]])=2,COUNTIF(大表[名+時數],大表[[#This Row],[名+時數]]),0)</f>
        <v>0</v>
      </c>
      <c r="T690" s="28" t="str">
        <f t="shared" si="74"/>
        <v>Sxxx</v>
      </c>
      <c r="U690" s="28" t="str">
        <f t="shared" si="75"/>
        <v>2526</v>
      </c>
      <c r="V690" s="28" t="str">
        <f t="shared" si="76"/>
        <v/>
      </c>
      <c r="W690" s="34"/>
      <c r="X690" s="35"/>
      <c r="Y690" s="52"/>
      <c r="Z690" s="31"/>
      <c r="AA690" s="31"/>
      <c r="AB690" s="31"/>
      <c r="AC6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0" s="173"/>
      <c r="AE690" s="174"/>
      <c r="AF690" s="174"/>
      <c r="AG690" s="174"/>
      <c r="AH690" s="174"/>
      <c r="AI690" s="179" t="str">
        <f>TRIM(CLEAN(大表[[#This Row],[舉例：陳大文]]))&amp;大表[[#This Row],[例：108]]</f>
        <v/>
      </c>
    </row>
    <row r="691" spans="2:35" ht="16.2" x14ac:dyDescent="0.3"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93"/>
      <c r="M691" s="28">
        <v>675</v>
      </c>
      <c r="N691" s="28" t="str">
        <f>IF(大表[[#This Row],[有效 / 無效]]="有效",大表[[#This Row],[序]],"")</f>
        <v/>
      </c>
      <c r="O691" s="28" t="str">
        <f t="shared" si="70"/>
        <v>紀念品</v>
      </c>
      <c r="P691" s="84">
        <f t="shared" ca="1" si="71"/>
        <v>46322</v>
      </c>
      <c r="Q691" s="28">
        <f t="shared" si="72"/>
        <v>0</v>
      </c>
      <c r="R691" s="28">
        <f t="shared" si="73"/>
        <v>0</v>
      </c>
      <c r="S691" s="28">
        <f>IF(COUNTA(大表[[#This Row],[舉例：陳大文]:[例：108]])=2,COUNTIF(大表[名+時數],大表[[#This Row],[名+時數]]),0)</f>
        <v>0</v>
      </c>
      <c r="T691" s="28" t="str">
        <f t="shared" si="74"/>
        <v>Sxxx</v>
      </c>
      <c r="U691" s="28" t="str">
        <f t="shared" si="75"/>
        <v>2526</v>
      </c>
      <c r="V691" s="28" t="str">
        <f t="shared" si="76"/>
        <v/>
      </c>
      <c r="W691" s="34"/>
      <c r="X691" s="35"/>
      <c r="Y691" s="52"/>
      <c r="Z691" s="31"/>
      <c r="AA691" s="31"/>
      <c r="AB691" s="31"/>
      <c r="AC6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1" s="173"/>
      <c r="AE691" s="174"/>
      <c r="AF691" s="174"/>
      <c r="AG691" s="174"/>
      <c r="AH691" s="174"/>
      <c r="AI691" s="179" t="str">
        <f>TRIM(CLEAN(大表[[#This Row],[舉例：陳大文]]))&amp;大表[[#This Row],[例：108]]</f>
        <v/>
      </c>
    </row>
    <row r="692" spans="2:35" ht="16.2" x14ac:dyDescent="0.3"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93"/>
      <c r="M692" s="28">
        <v>676</v>
      </c>
      <c r="N692" s="28" t="str">
        <f>IF(大表[[#This Row],[有效 / 無效]]="有效",大表[[#This Row],[序]],"")</f>
        <v/>
      </c>
      <c r="O692" s="28" t="str">
        <f t="shared" si="70"/>
        <v>紀念品</v>
      </c>
      <c r="P692" s="84">
        <f t="shared" ca="1" si="71"/>
        <v>46322</v>
      </c>
      <c r="Q692" s="28">
        <f t="shared" si="72"/>
        <v>0</v>
      </c>
      <c r="R692" s="28">
        <f t="shared" si="73"/>
        <v>0</v>
      </c>
      <c r="S692" s="28">
        <f>IF(COUNTA(大表[[#This Row],[舉例：陳大文]:[例：108]])=2,COUNTIF(大表[名+時數],大表[[#This Row],[名+時數]]),0)</f>
        <v>0</v>
      </c>
      <c r="T692" s="28" t="str">
        <f t="shared" si="74"/>
        <v>Sxxx</v>
      </c>
      <c r="U692" s="28" t="str">
        <f t="shared" si="75"/>
        <v>2526</v>
      </c>
      <c r="V692" s="28" t="str">
        <f t="shared" si="76"/>
        <v/>
      </c>
      <c r="W692" s="34"/>
      <c r="X692" s="35"/>
      <c r="Y692" s="52"/>
      <c r="Z692" s="31"/>
      <c r="AA692" s="31"/>
      <c r="AB692" s="31"/>
      <c r="AC6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2" s="173"/>
      <c r="AE692" s="174"/>
      <c r="AF692" s="174"/>
      <c r="AG692" s="174"/>
      <c r="AH692" s="174"/>
      <c r="AI692" s="179" t="str">
        <f>TRIM(CLEAN(大表[[#This Row],[舉例：陳大文]]))&amp;大表[[#This Row],[例：108]]</f>
        <v/>
      </c>
    </row>
    <row r="693" spans="2:35" ht="16.2" x14ac:dyDescent="0.3"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93"/>
      <c r="M693" s="28">
        <v>677</v>
      </c>
      <c r="N693" s="28" t="str">
        <f>IF(大表[[#This Row],[有效 / 無效]]="有效",大表[[#This Row],[序]],"")</f>
        <v/>
      </c>
      <c r="O693" s="28" t="str">
        <f t="shared" si="70"/>
        <v>紀念品</v>
      </c>
      <c r="P693" s="84">
        <f t="shared" ca="1" si="71"/>
        <v>46322</v>
      </c>
      <c r="Q693" s="28">
        <f t="shared" si="72"/>
        <v>0</v>
      </c>
      <c r="R693" s="28">
        <f t="shared" si="73"/>
        <v>0</v>
      </c>
      <c r="S693" s="28">
        <f>IF(COUNTA(大表[[#This Row],[舉例：陳大文]:[例：108]])=2,COUNTIF(大表[名+時數],大表[[#This Row],[名+時數]]),0)</f>
        <v>0</v>
      </c>
      <c r="T693" s="28" t="str">
        <f t="shared" si="74"/>
        <v>Sxxx</v>
      </c>
      <c r="U693" s="28" t="str">
        <f t="shared" si="75"/>
        <v>2526</v>
      </c>
      <c r="V693" s="28" t="str">
        <f t="shared" si="76"/>
        <v/>
      </c>
      <c r="W693" s="34"/>
      <c r="X693" s="35"/>
      <c r="Y693" s="52"/>
      <c r="Z693" s="31"/>
      <c r="AA693" s="31"/>
      <c r="AB693" s="31"/>
      <c r="AC6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3" s="173"/>
      <c r="AE693" s="174"/>
      <c r="AF693" s="174"/>
      <c r="AG693" s="174"/>
      <c r="AH693" s="174"/>
      <c r="AI693" s="179" t="str">
        <f>TRIM(CLEAN(大表[[#This Row],[舉例：陳大文]]))&amp;大表[[#This Row],[例：108]]</f>
        <v/>
      </c>
    </row>
    <row r="694" spans="2:35" ht="16.2" x14ac:dyDescent="0.3"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93"/>
      <c r="M694" s="28">
        <v>678</v>
      </c>
      <c r="N694" s="28" t="str">
        <f>IF(大表[[#This Row],[有效 / 無效]]="有效",大表[[#This Row],[序]],"")</f>
        <v/>
      </c>
      <c r="O694" s="28" t="str">
        <f t="shared" si="70"/>
        <v>紀念品</v>
      </c>
      <c r="P694" s="84">
        <f t="shared" ca="1" si="71"/>
        <v>46322</v>
      </c>
      <c r="Q694" s="28">
        <f t="shared" si="72"/>
        <v>0</v>
      </c>
      <c r="R694" s="28">
        <f t="shared" si="73"/>
        <v>0</v>
      </c>
      <c r="S694" s="28">
        <f>IF(COUNTA(大表[[#This Row],[舉例：陳大文]:[例：108]])=2,COUNTIF(大表[名+時數],大表[[#This Row],[名+時數]]),0)</f>
        <v>0</v>
      </c>
      <c r="T694" s="28" t="str">
        <f t="shared" si="74"/>
        <v>Sxxx</v>
      </c>
      <c r="U694" s="28" t="str">
        <f t="shared" si="75"/>
        <v>2526</v>
      </c>
      <c r="V694" s="28" t="str">
        <f t="shared" si="76"/>
        <v/>
      </c>
      <c r="W694" s="34"/>
      <c r="X694" s="35"/>
      <c r="Y694" s="52"/>
      <c r="Z694" s="31"/>
      <c r="AA694" s="31"/>
      <c r="AB694" s="31"/>
      <c r="AC6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4" s="173"/>
      <c r="AE694" s="174"/>
      <c r="AF694" s="174"/>
      <c r="AG694" s="174"/>
      <c r="AH694" s="174"/>
      <c r="AI694" s="179" t="str">
        <f>TRIM(CLEAN(大表[[#This Row],[舉例：陳大文]]))&amp;大表[[#This Row],[例：108]]</f>
        <v/>
      </c>
    </row>
    <row r="695" spans="2:35" ht="16.2" x14ac:dyDescent="0.3"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93"/>
      <c r="M695" s="28">
        <v>679</v>
      </c>
      <c r="N695" s="28" t="str">
        <f>IF(大表[[#This Row],[有效 / 無效]]="有效",大表[[#This Row],[序]],"")</f>
        <v/>
      </c>
      <c r="O695" s="28" t="str">
        <f t="shared" si="70"/>
        <v>紀念品</v>
      </c>
      <c r="P695" s="84">
        <f t="shared" ca="1" si="71"/>
        <v>46322</v>
      </c>
      <c r="Q695" s="28">
        <f t="shared" si="72"/>
        <v>0</v>
      </c>
      <c r="R695" s="28">
        <f t="shared" si="73"/>
        <v>0</v>
      </c>
      <c r="S695" s="28">
        <f>IF(COUNTA(大表[[#This Row],[舉例：陳大文]:[例：108]])=2,COUNTIF(大表[名+時數],大表[[#This Row],[名+時數]]),0)</f>
        <v>0</v>
      </c>
      <c r="T695" s="28" t="str">
        <f t="shared" si="74"/>
        <v>Sxxx</v>
      </c>
      <c r="U695" s="28" t="str">
        <f t="shared" si="75"/>
        <v>2526</v>
      </c>
      <c r="V695" s="28" t="str">
        <f t="shared" si="76"/>
        <v/>
      </c>
      <c r="W695" s="34"/>
      <c r="X695" s="35"/>
      <c r="Y695" s="52"/>
      <c r="Z695" s="31"/>
      <c r="AA695" s="31"/>
      <c r="AB695" s="31"/>
      <c r="AC6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5" s="173"/>
      <c r="AE695" s="174"/>
      <c r="AF695" s="174"/>
      <c r="AG695" s="174"/>
      <c r="AH695" s="174"/>
      <c r="AI695" s="179" t="str">
        <f>TRIM(CLEAN(大表[[#This Row],[舉例：陳大文]]))&amp;大表[[#This Row],[例：108]]</f>
        <v/>
      </c>
    </row>
    <row r="696" spans="2:35" ht="16.2" x14ac:dyDescent="0.3"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93"/>
      <c r="M696" s="28">
        <v>680</v>
      </c>
      <c r="N696" s="28" t="str">
        <f>IF(大表[[#This Row],[有效 / 無效]]="有效",大表[[#This Row],[序]],"")</f>
        <v/>
      </c>
      <c r="O696" s="28" t="str">
        <f t="shared" si="70"/>
        <v>紀念品</v>
      </c>
      <c r="P696" s="84">
        <f t="shared" ca="1" si="71"/>
        <v>46322</v>
      </c>
      <c r="Q696" s="28">
        <f t="shared" si="72"/>
        <v>0</v>
      </c>
      <c r="R696" s="28">
        <f t="shared" si="73"/>
        <v>0</v>
      </c>
      <c r="S696" s="28">
        <f>IF(COUNTA(大表[[#This Row],[舉例：陳大文]:[例：108]])=2,COUNTIF(大表[名+時數],大表[[#This Row],[名+時數]]),0)</f>
        <v>0</v>
      </c>
      <c r="T696" s="28" t="str">
        <f t="shared" si="74"/>
        <v>Sxxx</v>
      </c>
      <c r="U696" s="28" t="str">
        <f t="shared" si="75"/>
        <v>2526</v>
      </c>
      <c r="V696" s="28" t="str">
        <f t="shared" si="76"/>
        <v/>
      </c>
      <c r="W696" s="34"/>
      <c r="X696" s="35"/>
      <c r="Y696" s="52"/>
      <c r="Z696" s="31"/>
      <c r="AA696" s="31"/>
      <c r="AB696" s="31"/>
      <c r="AC6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6" s="173"/>
      <c r="AE696" s="174"/>
      <c r="AF696" s="174"/>
      <c r="AG696" s="174"/>
      <c r="AH696" s="174"/>
      <c r="AI696" s="179" t="str">
        <f>TRIM(CLEAN(大表[[#This Row],[舉例：陳大文]]))&amp;大表[[#This Row],[例：108]]</f>
        <v/>
      </c>
    </row>
    <row r="697" spans="2:35" ht="16.2" x14ac:dyDescent="0.3"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93"/>
      <c r="M697" s="28">
        <v>681</v>
      </c>
      <c r="N697" s="28" t="str">
        <f>IF(大表[[#This Row],[有效 / 無效]]="有效",大表[[#This Row],[序]],"")</f>
        <v/>
      </c>
      <c r="O697" s="28" t="str">
        <f t="shared" si="70"/>
        <v>紀念品</v>
      </c>
      <c r="P697" s="84">
        <f t="shared" ca="1" si="71"/>
        <v>46322</v>
      </c>
      <c r="Q697" s="28">
        <f t="shared" si="72"/>
        <v>0</v>
      </c>
      <c r="R697" s="28">
        <f t="shared" si="73"/>
        <v>0</v>
      </c>
      <c r="S697" s="28">
        <f>IF(COUNTA(大表[[#This Row],[舉例：陳大文]:[例：108]])=2,COUNTIF(大表[名+時數],大表[[#This Row],[名+時數]]),0)</f>
        <v>0</v>
      </c>
      <c r="T697" s="28" t="str">
        <f t="shared" si="74"/>
        <v>Sxxx</v>
      </c>
      <c r="U697" s="28" t="str">
        <f t="shared" si="75"/>
        <v>2526</v>
      </c>
      <c r="V697" s="28" t="str">
        <f t="shared" si="76"/>
        <v/>
      </c>
      <c r="W697" s="34"/>
      <c r="X697" s="35"/>
      <c r="Y697" s="52"/>
      <c r="Z697" s="31"/>
      <c r="AA697" s="31"/>
      <c r="AB697" s="31"/>
      <c r="AC6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7" s="173"/>
      <c r="AE697" s="174"/>
      <c r="AF697" s="174"/>
      <c r="AG697" s="174"/>
      <c r="AH697" s="174"/>
      <c r="AI697" s="179" t="str">
        <f>TRIM(CLEAN(大表[[#This Row],[舉例：陳大文]]))&amp;大表[[#This Row],[例：108]]</f>
        <v/>
      </c>
    </row>
    <row r="698" spans="2:35" ht="16.2" x14ac:dyDescent="0.3"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93"/>
      <c r="M698" s="28">
        <v>682</v>
      </c>
      <c r="N698" s="28" t="str">
        <f>IF(大表[[#This Row],[有效 / 無效]]="有效",大表[[#This Row],[序]],"")</f>
        <v/>
      </c>
      <c r="O698" s="28" t="str">
        <f t="shared" si="70"/>
        <v>紀念品</v>
      </c>
      <c r="P698" s="84">
        <f t="shared" ca="1" si="71"/>
        <v>46322</v>
      </c>
      <c r="Q698" s="28">
        <f t="shared" si="72"/>
        <v>0</v>
      </c>
      <c r="R698" s="28">
        <f t="shared" si="73"/>
        <v>0</v>
      </c>
      <c r="S698" s="28">
        <f>IF(COUNTA(大表[[#This Row],[舉例：陳大文]:[例：108]])=2,COUNTIF(大表[名+時數],大表[[#This Row],[名+時數]]),0)</f>
        <v>0</v>
      </c>
      <c r="T698" s="28" t="str">
        <f t="shared" si="74"/>
        <v>Sxxx</v>
      </c>
      <c r="U698" s="28" t="str">
        <f t="shared" si="75"/>
        <v>2526</v>
      </c>
      <c r="V698" s="28" t="str">
        <f t="shared" si="76"/>
        <v/>
      </c>
      <c r="W698" s="34"/>
      <c r="X698" s="35"/>
      <c r="Y698" s="52"/>
      <c r="Z698" s="31"/>
      <c r="AA698" s="31"/>
      <c r="AB698" s="31"/>
      <c r="AC6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8" s="173"/>
      <c r="AE698" s="174"/>
      <c r="AF698" s="174"/>
      <c r="AG698" s="174"/>
      <c r="AH698" s="174"/>
      <c r="AI698" s="179" t="str">
        <f>TRIM(CLEAN(大表[[#This Row],[舉例：陳大文]]))&amp;大表[[#This Row],[例：108]]</f>
        <v/>
      </c>
    </row>
    <row r="699" spans="2:35" ht="16.2" x14ac:dyDescent="0.3"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93"/>
      <c r="M699" s="28">
        <v>683</v>
      </c>
      <c r="N699" s="28" t="str">
        <f>IF(大表[[#This Row],[有效 / 無效]]="有效",大表[[#This Row],[序]],"")</f>
        <v/>
      </c>
      <c r="O699" s="28" t="str">
        <f t="shared" si="70"/>
        <v>紀念品</v>
      </c>
      <c r="P699" s="84">
        <f t="shared" ca="1" si="71"/>
        <v>46322</v>
      </c>
      <c r="Q699" s="28">
        <f t="shared" si="72"/>
        <v>0</v>
      </c>
      <c r="R699" s="28">
        <f t="shared" si="73"/>
        <v>0</v>
      </c>
      <c r="S699" s="28">
        <f>IF(COUNTA(大表[[#This Row],[舉例：陳大文]:[例：108]])=2,COUNTIF(大表[名+時數],大表[[#This Row],[名+時數]]),0)</f>
        <v>0</v>
      </c>
      <c r="T699" s="28" t="str">
        <f t="shared" si="74"/>
        <v>Sxxx</v>
      </c>
      <c r="U699" s="28" t="str">
        <f t="shared" si="75"/>
        <v>2526</v>
      </c>
      <c r="V699" s="28" t="str">
        <f t="shared" si="76"/>
        <v/>
      </c>
      <c r="W699" s="34"/>
      <c r="X699" s="35"/>
      <c r="Y699" s="52"/>
      <c r="Z699" s="31"/>
      <c r="AA699" s="31"/>
      <c r="AB699" s="31"/>
      <c r="AC6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699" s="173"/>
      <c r="AE699" s="174"/>
      <c r="AF699" s="174"/>
      <c r="AG699" s="174"/>
      <c r="AH699" s="174"/>
      <c r="AI699" s="179" t="str">
        <f>TRIM(CLEAN(大表[[#This Row],[舉例：陳大文]]))&amp;大表[[#This Row],[例：108]]</f>
        <v/>
      </c>
    </row>
    <row r="700" spans="2:35" ht="16.2" x14ac:dyDescent="0.3"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93"/>
      <c r="M700" s="28">
        <v>684</v>
      </c>
      <c r="N700" s="28" t="str">
        <f>IF(大表[[#This Row],[有效 / 無效]]="有效",大表[[#This Row],[序]],"")</f>
        <v/>
      </c>
      <c r="O700" s="28" t="str">
        <f t="shared" si="70"/>
        <v>紀念品</v>
      </c>
      <c r="P700" s="84">
        <f t="shared" ca="1" si="71"/>
        <v>46322</v>
      </c>
      <c r="Q700" s="28">
        <f t="shared" si="72"/>
        <v>0</v>
      </c>
      <c r="R700" s="28">
        <f t="shared" si="73"/>
        <v>0</v>
      </c>
      <c r="S700" s="28">
        <f>IF(COUNTA(大表[[#This Row],[舉例：陳大文]:[例：108]])=2,COUNTIF(大表[名+時數],大表[[#This Row],[名+時數]]),0)</f>
        <v>0</v>
      </c>
      <c r="T700" s="28" t="str">
        <f t="shared" si="74"/>
        <v>Sxxx</v>
      </c>
      <c r="U700" s="28" t="str">
        <f t="shared" si="75"/>
        <v>2526</v>
      </c>
      <c r="V700" s="28" t="str">
        <f t="shared" si="76"/>
        <v/>
      </c>
      <c r="W700" s="34"/>
      <c r="X700" s="35"/>
      <c r="Y700" s="52"/>
      <c r="Z700" s="31"/>
      <c r="AA700" s="31"/>
      <c r="AB700" s="31"/>
      <c r="AC7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0" s="173"/>
      <c r="AE700" s="174"/>
      <c r="AF700" s="174"/>
      <c r="AG700" s="174"/>
      <c r="AH700" s="174"/>
      <c r="AI700" s="179" t="str">
        <f>TRIM(CLEAN(大表[[#This Row],[舉例：陳大文]]))&amp;大表[[#This Row],[例：108]]</f>
        <v/>
      </c>
    </row>
    <row r="701" spans="2:35" ht="16.2" x14ac:dyDescent="0.3"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93"/>
      <c r="M701" s="28">
        <v>685</v>
      </c>
      <c r="N701" s="28" t="str">
        <f>IF(大表[[#This Row],[有效 / 無效]]="有效",大表[[#This Row],[序]],"")</f>
        <v/>
      </c>
      <c r="O701" s="28" t="str">
        <f t="shared" si="70"/>
        <v>紀念品</v>
      </c>
      <c r="P701" s="84">
        <f t="shared" ca="1" si="71"/>
        <v>46322</v>
      </c>
      <c r="Q701" s="28">
        <f t="shared" si="72"/>
        <v>0</v>
      </c>
      <c r="R701" s="28">
        <f t="shared" si="73"/>
        <v>0</v>
      </c>
      <c r="S701" s="28">
        <f>IF(COUNTA(大表[[#This Row],[舉例：陳大文]:[例：108]])=2,COUNTIF(大表[名+時數],大表[[#This Row],[名+時數]]),0)</f>
        <v>0</v>
      </c>
      <c r="T701" s="28" t="str">
        <f t="shared" si="74"/>
        <v>Sxxx</v>
      </c>
      <c r="U701" s="28" t="str">
        <f t="shared" si="75"/>
        <v>2526</v>
      </c>
      <c r="V701" s="28" t="str">
        <f t="shared" si="76"/>
        <v/>
      </c>
      <c r="W701" s="34"/>
      <c r="X701" s="35"/>
      <c r="Y701" s="52"/>
      <c r="Z701" s="31"/>
      <c r="AA701" s="31"/>
      <c r="AB701" s="31"/>
      <c r="AC7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1" s="173"/>
      <c r="AE701" s="174"/>
      <c r="AF701" s="174"/>
      <c r="AG701" s="174"/>
      <c r="AH701" s="174"/>
      <c r="AI701" s="179" t="str">
        <f>TRIM(CLEAN(大表[[#This Row],[舉例：陳大文]]))&amp;大表[[#This Row],[例：108]]</f>
        <v/>
      </c>
    </row>
    <row r="702" spans="2:35" ht="16.2" x14ac:dyDescent="0.3"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93"/>
      <c r="M702" s="28">
        <v>686</v>
      </c>
      <c r="N702" s="28" t="str">
        <f>IF(大表[[#This Row],[有效 / 無效]]="有效",大表[[#This Row],[序]],"")</f>
        <v/>
      </c>
      <c r="O702" s="28" t="str">
        <f t="shared" si="70"/>
        <v>紀念品</v>
      </c>
      <c r="P702" s="84">
        <f t="shared" ca="1" si="71"/>
        <v>46322</v>
      </c>
      <c r="Q702" s="28">
        <f t="shared" si="72"/>
        <v>0</v>
      </c>
      <c r="R702" s="28">
        <f t="shared" si="73"/>
        <v>0</v>
      </c>
      <c r="S702" s="28">
        <f>IF(COUNTA(大表[[#This Row],[舉例：陳大文]:[例：108]])=2,COUNTIF(大表[名+時數],大表[[#This Row],[名+時數]]),0)</f>
        <v>0</v>
      </c>
      <c r="T702" s="28" t="str">
        <f t="shared" si="74"/>
        <v>Sxxx</v>
      </c>
      <c r="U702" s="28" t="str">
        <f t="shared" si="75"/>
        <v>2526</v>
      </c>
      <c r="V702" s="28" t="str">
        <f t="shared" si="76"/>
        <v/>
      </c>
      <c r="W702" s="34"/>
      <c r="X702" s="35"/>
      <c r="Y702" s="52"/>
      <c r="Z702" s="31"/>
      <c r="AA702" s="31"/>
      <c r="AB702" s="31"/>
      <c r="AC7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2" s="173"/>
      <c r="AE702" s="174"/>
      <c r="AF702" s="174"/>
      <c r="AG702" s="174"/>
      <c r="AH702" s="174"/>
      <c r="AI702" s="179" t="str">
        <f>TRIM(CLEAN(大表[[#This Row],[舉例：陳大文]]))&amp;大表[[#This Row],[例：108]]</f>
        <v/>
      </c>
    </row>
    <row r="703" spans="2:35" ht="16.2" x14ac:dyDescent="0.3"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93"/>
      <c r="M703" s="28">
        <v>687</v>
      </c>
      <c r="N703" s="28" t="str">
        <f>IF(大表[[#This Row],[有效 / 無效]]="有效",大表[[#This Row],[序]],"")</f>
        <v/>
      </c>
      <c r="O703" s="28" t="str">
        <f t="shared" si="70"/>
        <v>紀念品</v>
      </c>
      <c r="P703" s="84">
        <f t="shared" ca="1" si="71"/>
        <v>46322</v>
      </c>
      <c r="Q703" s="28">
        <f t="shared" si="72"/>
        <v>0</v>
      </c>
      <c r="R703" s="28">
        <f t="shared" si="73"/>
        <v>0</v>
      </c>
      <c r="S703" s="28">
        <f>IF(COUNTA(大表[[#This Row],[舉例：陳大文]:[例：108]])=2,COUNTIF(大表[名+時數],大表[[#This Row],[名+時數]]),0)</f>
        <v>0</v>
      </c>
      <c r="T703" s="28" t="str">
        <f t="shared" si="74"/>
        <v>Sxxx</v>
      </c>
      <c r="U703" s="28" t="str">
        <f t="shared" si="75"/>
        <v>2526</v>
      </c>
      <c r="V703" s="28" t="str">
        <f t="shared" si="76"/>
        <v/>
      </c>
      <c r="W703" s="34"/>
      <c r="X703" s="35"/>
      <c r="Y703" s="52"/>
      <c r="Z703" s="31"/>
      <c r="AA703" s="31"/>
      <c r="AB703" s="31"/>
      <c r="AC7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3" s="173"/>
      <c r="AE703" s="174"/>
      <c r="AF703" s="174"/>
      <c r="AG703" s="174"/>
      <c r="AH703" s="174"/>
      <c r="AI703" s="179" t="str">
        <f>TRIM(CLEAN(大表[[#This Row],[舉例：陳大文]]))&amp;大表[[#This Row],[例：108]]</f>
        <v/>
      </c>
    </row>
    <row r="704" spans="2:35" ht="16.2" x14ac:dyDescent="0.3"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93"/>
      <c r="M704" s="28">
        <v>688</v>
      </c>
      <c r="N704" s="28" t="str">
        <f>IF(大表[[#This Row],[有效 / 無效]]="有效",大表[[#This Row],[序]],"")</f>
        <v/>
      </c>
      <c r="O704" s="28" t="str">
        <f t="shared" si="70"/>
        <v>紀念品</v>
      </c>
      <c r="P704" s="84">
        <f t="shared" ca="1" si="71"/>
        <v>46322</v>
      </c>
      <c r="Q704" s="28">
        <f t="shared" si="72"/>
        <v>0</v>
      </c>
      <c r="R704" s="28">
        <f t="shared" si="73"/>
        <v>0</v>
      </c>
      <c r="S704" s="28">
        <f>IF(COUNTA(大表[[#This Row],[舉例：陳大文]:[例：108]])=2,COUNTIF(大表[名+時數],大表[[#This Row],[名+時數]]),0)</f>
        <v>0</v>
      </c>
      <c r="T704" s="28" t="str">
        <f t="shared" si="74"/>
        <v>Sxxx</v>
      </c>
      <c r="U704" s="28" t="str">
        <f t="shared" si="75"/>
        <v>2526</v>
      </c>
      <c r="V704" s="28" t="str">
        <f t="shared" si="76"/>
        <v/>
      </c>
      <c r="W704" s="34"/>
      <c r="X704" s="35"/>
      <c r="Y704" s="52"/>
      <c r="Z704" s="31"/>
      <c r="AA704" s="31"/>
      <c r="AB704" s="31"/>
      <c r="AC7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4" s="173"/>
      <c r="AE704" s="174"/>
      <c r="AF704" s="174"/>
      <c r="AG704" s="174"/>
      <c r="AH704" s="174"/>
      <c r="AI704" s="179" t="str">
        <f>TRIM(CLEAN(大表[[#This Row],[舉例：陳大文]]))&amp;大表[[#This Row],[例：108]]</f>
        <v/>
      </c>
    </row>
    <row r="705" spans="2:35" ht="16.2" x14ac:dyDescent="0.3"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93"/>
      <c r="M705" s="28">
        <v>689</v>
      </c>
      <c r="N705" s="28" t="str">
        <f>IF(大表[[#This Row],[有效 / 無效]]="有效",大表[[#This Row],[序]],"")</f>
        <v/>
      </c>
      <c r="O705" s="28" t="str">
        <f t="shared" si="70"/>
        <v>紀念品</v>
      </c>
      <c r="P705" s="84">
        <f t="shared" ca="1" si="71"/>
        <v>46322</v>
      </c>
      <c r="Q705" s="28">
        <f t="shared" si="72"/>
        <v>0</v>
      </c>
      <c r="R705" s="28">
        <f t="shared" si="73"/>
        <v>0</v>
      </c>
      <c r="S705" s="28">
        <f>IF(COUNTA(大表[[#This Row],[舉例：陳大文]:[例：108]])=2,COUNTIF(大表[名+時數],大表[[#This Row],[名+時數]]),0)</f>
        <v>0</v>
      </c>
      <c r="T705" s="28" t="str">
        <f t="shared" si="74"/>
        <v>Sxxx</v>
      </c>
      <c r="U705" s="28" t="str">
        <f t="shared" si="75"/>
        <v>2526</v>
      </c>
      <c r="V705" s="28" t="str">
        <f t="shared" si="76"/>
        <v/>
      </c>
      <c r="W705" s="34"/>
      <c r="X705" s="35"/>
      <c r="Y705" s="52"/>
      <c r="Z705" s="31"/>
      <c r="AA705" s="31"/>
      <c r="AB705" s="31"/>
      <c r="AC7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5" s="173"/>
      <c r="AE705" s="174"/>
      <c r="AF705" s="174"/>
      <c r="AG705" s="174"/>
      <c r="AH705" s="174"/>
      <c r="AI705" s="179" t="str">
        <f>TRIM(CLEAN(大表[[#This Row],[舉例：陳大文]]))&amp;大表[[#This Row],[例：108]]</f>
        <v/>
      </c>
    </row>
    <row r="706" spans="2:35" ht="16.2" x14ac:dyDescent="0.3"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93"/>
      <c r="M706" s="28">
        <v>690</v>
      </c>
      <c r="N706" s="28" t="str">
        <f>IF(大表[[#This Row],[有效 / 無效]]="有效",大表[[#This Row],[序]],"")</f>
        <v/>
      </c>
      <c r="O706" s="28" t="str">
        <f t="shared" si="70"/>
        <v>紀念品</v>
      </c>
      <c r="P706" s="84">
        <f t="shared" ca="1" si="71"/>
        <v>46322</v>
      </c>
      <c r="Q706" s="28">
        <f t="shared" si="72"/>
        <v>0</v>
      </c>
      <c r="R706" s="28">
        <f t="shared" si="73"/>
        <v>0</v>
      </c>
      <c r="S706" s="28">
        <f>IF(COUNTA(大表[[#This Row],[舉例：陳大文]:[例：108]])=2,COUNTIF(大表[名+時數],大表[[#This Row],[名+時數]]),0)</f>
        <v>0</v>
      </c>
      <c r="T706" s="28" t="str">
        <f t="shared" si="74"/>
        <v>Sxxx</v>
      </c>
      <c r="U706" s="28" t="str">
        <f t="shared" si="75"/>
        <v>2526</v>
      </c>
      <c r="V706" s="28" t="str">
        <f t="shared" si="76"/>
        <v/>
      </c>
      <c r="W706" s="34"/>
      <c r="X706" s="35"/>
      <c r="Y706" s="52"/>
      <c r="Z706" s="31"/>
      <c r="AA706" s="31"/>
      <c r="AB706" s="31"/>
      <c r="AC7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6" s="173"/>
      <c r="AE706" s="174"/>
      <c r="AF706" s="174"/>
      <c r="AG706" s="174"/>
      <c r="AH706" s="174"/>
      <c r="AI706" s="179" t="str">
        <f>TRIM(CLEAN(大表[[#This Row],[舉例：陳大文]]))&amp;大表[[#This Row],[例：108]]</f>
        <v/>
      </c>
    </row>
    <row r="707" spans="2:35" ht="16.2" x14ac:dyDescent="0.3"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93"/>
      <c r="M707" s="28">
        <v>691</v>
      </c>
      <c r="N707" s="28" t="str">
        <f>IF(大表[[#This Row],[有效 / 無效]]="有效",大表[[#This Row],[序]],"")</f>
        <v/>
      </c>
      <c r="O707" s="28" t="str">
        <f t="shared" si="70"/>
        <v>紀念品</v>
      </c>
      <c r="P707" s="84">
        <f t="shared" ca="1" si="71"/>
        <v>46322</v>
      </c>
      <c r="Q707" s="28">
        <f t="shared" si="72"/>
        <v>0</v>
      </c>
      <c r="R707" s="28">
        <f t="shared" si="73"/>
        <v>0</v>
      </c>
      <c r="S707" s="28">
        <f>IF(COUNTA(大表[[#This Row],[舉例：陳大文]:[例：108]])=2,COUNTIF(大表[名+時數],大表[[#This Row],[名+時數]]),0)</f>
        <v>0</v>
      </c>
      <c r="T707" s="28" t="str">
        <f t="shared" si="74"/>
        <v>Sxxx</v>
      </c>
      <c r="U707" s="28" t="str">
        <f t="shared" si="75"/>
        <v>2526</v>
      </c>
      <c r="V707" s="28" t="str">
        <f t="shared" si="76"/>
        <v/>
      </c>
      <c r="W707" s="34"/>
      <c r="X707" s="35"/>
      <c r="Y707" s="52"/>
      <c r="Z707" s="31"/>
      <c r="AA707" s="31"/>
      <c r="AB707" s="31"/>
      <c r="AC7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7" s="173"/>
      <c r="AE707" s="174"/>
      <c r="AF707" s="174"/>
      <c r="AG707" s="174"/>
      <c r="AH707" s="174"/>
      <c r="AI707" s="179" t="str">
        <f>TRIM(CLEAN(大表[[#This Row],[舉例：陳大文]]))&amp;大表[[#This Row],[例：108]]</f>
        <v/>
      </c>
    </row>
    <row r="708" spans="2:35" ht="16.2" x14ac:dyDescent="0.3"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93"/>
      <c r="M708" s="28">
        <v>692</v>
      </c>
      <c r="N708" s="28" t="str">
        <f>IF(大表[[#This Row],[有效 / 無效]]="有效",大表[[#This Row],[序]],"")</f>
        <v/>
      </c>
      <c r="O708" s="28" t="str">
        <f t="shared" si="70"/>
        <v>紀念品</v>
      </c>
      <c r="P708" s="84">
        <f t="shared" ca="1" si="71"/>
        <v>46322</v>
      </c>
      <c r="Q708" s="28">
        <f t="shared" si="72"/>
        <v>0</v>
      </c>
      <c r="R708" s="28">
        <f t="shared" si="73"/>
        <v>0</v>
      </c>
      <c r="S708" s="28">
        <f>IF(COUNTA(大表[[#This Row],[舉例：陳大文]:[例：108]])=2,COUNTIF(大表[名+時數],大表[[#This Row],[名+時數]]),0)</f>
        <v>0</v>
      </c>
      <c r="T708" s="28" t="str">
        <f t="shared" si="74"/>
        <v>Sxxx</v>
      </c>
      <c r="U708" s="28" t="str">
        <f t="shared" si="75"/>
        <v>2526</v>
      </c>
      <c r="V708" s="28" t="str">
        <f t="shared" si="76"/>
        <v/>
      </c>
      <c r="W708" s="34"/>
      <c r="X708" s="35"/>
      <c r="Y708" s="52"/>
      <c r="Z708" s="31"/>
      <c r="AA708" s="31"/>
      <c r="AB708" s="31"/>
      <c r="AC7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8" s="173"/>
      <c r="AE708" s="174"/>
      <c r="AF708" s="174"/>
      <c r="AG708" s="174"/>
      <c r="AH708" s="174"/>
      <c r="AI708" s="179" t="str">
        <f>TRIM(CLEAN(大表[[#This Row],[舉例：陳大文]]))&amp;大表[[#This Row],[例：108]]</f>
        <v/>
      </c>
    </row>
    <row r="709" spans="2:35" ht="16.2" x14ac:dyDescent="0.3"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93"/>
      <c r="M709" s="28">
        <v>693</v>
      </c>
      <c r="N709" s="28" t="str">
        <f>IF(大表[[#This Row],[有效 / 無效]]="有效",大表[[#This Row],[序]],"")</f>
        <v/>
      </c>
      <c r="O709" s="28" t="str">
        <f t="shared" si="70"/>
        <v>紀念品</v>
      </c>
      <c r="P709" s="84">
        <f t="shared" ca="1" si="71"/>
        <v>46322</v>
      </c>
      <c r="Q709" s="28">
        <f t="shared" si="72"/>
        <v>0</v>
      </c>
      <c r="R709" s="28">
        <f t="shared" si="73"/>
        <v>0</v>
      </c>
      <c r="S709" s="28">
        <f>IF(COUNTA(大表[[#This Row],[舉例：陳大文]:[例：108]])=2,COUNTIF(大表[名+時數],大表[[#This Row],[名+時數]]),0)</f>
        <v>0</v>
      </c>
      <c r="T709" s="28" t="str">
        <f t="shared" si="74"/>
        <v>Sxxx</v>
      </c>
      <c r="U709" s="28" t="str">
        <f t="shared" si="75"/>
        <v>2526</v>
      </c>
      <c r="V709" s="28" t="str">
        <f t="shared" si="76"/>
        <v/>
      </c>
      <c r="W709" s="34"/>
      <c r="X709" s="35"/>
      <c r="Y709" s="52"/>
      <c r="Z709" s="31"/>
      <c r="AA709" s="31"/>
      <c r="AB709" s="31"/>
      <c r="AC7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09" s="173"/>
      <c r="AE709" s="174"/>
      <c r="AF709" s="174"/>
      <c r="AG709" s="174"/>
      <c r="AH709" s="174"/>
      <c r="AI709" s="179" t="str">
        <f>TRIM(CLEAN(大表[[#This Row],[舉例：陳大文]]))&amp;大表[[#This Row],[例：108]]</f>
        <v/>
      </c>
    </row>
    <row r="710" spans="2:35" ht="16.2" x14ac:dyDescent="0.3"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93"/>
      <c r="M710" s="28">
        <v>694</v>
      </c>
      <c r="N710" s="28" t="str">
        <f>IF(大表[[#This Row],[有效 / 無效]]="有效",大表[[#This Row],[序]],"")</f>
        <v/>
      </c>
      <c r="O710" s="28" t="str">
        <f t="shared" si="70"/>
        <v>紀念品</v>
      </c>
      <c r="P710" s="84">
        <f t="shared" ca="1" si="71"/>
        <v>46322</v>
      </c>
      <c r="Q710" s="28">
        <f t="shared" si="72"/>
        <v>0</v>
      </c>
      <c r="R710" s="28">
        <f t="shared" si="73"/>
        <v>0</v>
      </c>
      <c r="S710" s="28">
        <f>IF(COUNTA(大表[[#This Row],[舉例：陳大文]:[例：108]])=2,COUNTIF(大表[名+時數],大表[[#This Row],[名+時數]]),0)</f>
        <v>0</v>
      </c>
      <c r="T710" s="28" t="str">
        <f t="shared" si="74"/>
        <v>Sxxx</v>
      </c>
      <c r="U710" s="28" t="str">
        <f t="shared" si="75"/>
        <v>2526</v>
      </c>
      <c r="V710" s="28" t="str">
        <f t="shared" si="76"/>
        <v/>
      </c>
      <c r="W710" s="34"/>
      <c r="X710" s="35"/>
      <c r="Y710" s="52"/>
      <c r="Z710" s="31"/>
      <c r="AA710" s="31"/>
      <c r="AB710" s="31"/>
      <c r="AC7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0" s="173"/>
      <c r="AE710" s="174"/>
      <c r="AF710" s="174"/>
      <c r="AG710" s="174"/>
      <c r="AH710" s="174"/>
      <c r="AI710" s="179" t="str">
        <f>TRIM(CLEAN(大表[[#This Row],[舉例：陳大文]]))&amp;大表[[#This Row],[例：108]]</f>
        <v/>
      </c>
    </row>
    <row r="711" spans="2:35" ht="16.2" x14ac:dyDescent="0.3"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93"/>
      <c r="M711" s="28">
        <v>695</v>
      </c>
      <c r="N711" s="28" t="str">
        <f>IF(大表[[#This Row],[有效 / 無效]]="有效",大表[[#This Row],[序]],"")</f>
        <v/>
      </c>
      <c r="O711" s="28" t="str">
        <f t="shared" si="70"/>
        <v>紀念品</v>
      </c>
      <c r="P711" s="84">
        <f t="shared" ca="1" si="71"/>
        <v>46322</v>
      </c>
      <c r="Q711" s="28">
        <f t="shared" si="72"/>
        <v>0</v>
      </c>
      <c r="R711" s="28">
        <f t="shared" si="73"/>
        <v>0</v>
      </c>
      <c r="S711" s="28">
        <f>IF(COUNTA(大表[[#This Row],[舉例：陳大文]:[例：108]])=2,COUNTIF(大表[名+時數],大表[[#This Row],[名+時數]]),0)</f>
        <v>0</v>
      </c>
      <c r="T711" s="28" t="str">
        <f t="shared" si="74"/>
        <v>Sxxx</v>
      </c>
      <c r="U711" s="28" t="str">
        <f t="shared" si="75"/>
        <v>2526</v>
      </c>
      <c r="V711" s="28" t="str">
        <f t="shared" si="76"/>
        <v/>
      </c>
      <c r="W711" s="34"/>
      <c r="X711" s="35"/>
      <c r="Y711" s="52"/>
      <c r="Z711" s="31"/>
      <c r="AA711" s="31"/>
      <c r="AB711" s="31"/>
      <c r="AC7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1" s="173"/>
      <c r="AE711" s="174"/>
      <c r="AF711" s="174"/>
      <c r="AG711" s="174"/>
      <c r="AH711" s="174"/>
      <c r="AI711" s="179" t="str">
        <f>TRIM(CLEAN(大表[[#This Row],[舉例：陳大文]]))&amp;大表[[#This Row],[例：108]]</f>
        <v/>
      </c>
    </row>
    <row r="712" spans="2:35" ht="16.2" x14ac:dyDescent="0.3"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93"/>
      <c r="M712" s="28">
        <v>696</v>
      </c>
      <c r="N712" s="28" t="str">
        <f>IF(大表[[#This Row],[有效 / 無效]]="有效",大表[[#This Row],[序]],"")</f>
        <v/>
      </c>
      <c r="O712" s="28" t="str">
        <f t="shared" si="70"/>
        <v>紀念品</v>
      </c>
      <c r="P712" s="84">
        <f t="shared" ca="1" si="71"/>
        <v>46322</v>
      </c>
      <c r="Q712" s="28">
        <f t="shared" si="72"/>
        <v>0</v>
      </c>
      <c r="R712" s="28">
        <f t="shared" si="73"/>
        <v>0</v>
      </c>
      <c r="S712" s="28">
        <f>IF(COUNTA(大表[[#This Row],[舉例：陳大文]:[例：108]])=2,COUNTIF(大表[名+時數],大表[[#This Row],[名+時數]]),0)</f>
        <v>0</v>
      </c>
      <c r="T712" s="28" t="str">
        <f t="shared" si="74"/>
        <v>Sxxx</v>
      </c>
      <c r="U712" s="28" t="str">
        <f t="shared" si="75"/>
        <v>2526</v>
      </c>
      <c r="V712" s="28" t="str">
        <f t="shared" si="76"/>
        <v/>
      </c>
      <c r="W712" s="34"/>
      <c r="X712" s="35"/>
      <c r="Y712" s="52"/>
      <c r="Z712" s="31"/>
      <c r="AA712" s="31"/>
      <c r="AB712" s="31"/>
      <c r="AC7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2" s="173"/>
      <c r="AE712" s="174"/>
      <c r="AF712" s="174"/>
      <c r="AG712" s="174"/>
      <c r="AH712" s="174"/>
      <c r="AI712" s="179" t="str">
        <f>TRIM(CLEAN(大表[[#This Row],[舉例：陳大文]]))&amp;大表[[#This Row],[例：108]]</f>
        <v/>
      </c>
    </row>
    <row r="713" spans="2:35" ht="16.2" x14ac:dyDescent="0.3"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93"/>
      <c r="M713" s="28">
        <v>697</v>
      </c>
      <c r="N713" s="28" t="str">
        <f>IF(大表[[#This Row],[有效 / 無效]]="有效",大表[[#This Row],[序]],"")</f>
        <v/>
      </c>
      <c r="O713" s="28" t="str">
        <f t="shared" si="70"/>
        <v>紀念品</v>
      </c>
      <c r="P713" s="84">
        <f t="shared" ca="1" si="71"/>
        <v>46322</v>
      </c>
      <c r="Q713" s="28">
        <f t="shared" si="72"/>
        <v>0</v>
      </c>
      <c r="R713" s="28">
        <f t="shared" si="73"/>
        <v>0</v>
      </c>
      <c r="S713" s="28">
        <f>IF(COUNTA(大表[[#This Row],[舉例：陳大文]:[例：108]])=2,COUNTIF(大表[名+時數],大表[[#This Row],[名+時數]]),0)</f>
        <v>0</v>
      </c>
      <c r="T713" s="28" t="str">
        <f t="shared" si="74"/>
        <v>Sxxx</v>
      </c>
      <c r="U713" s="28" t="str">
        <f t="shared" si="75"/>
        <v>2526</v>
      </c>
      <c r="V713" s="28" t="str">
        <f t="shared" si="76"/>
        <v/>
      </c>
      <c r="W713" s="34"/>
      <c r="X713" s="35"/>
      <c r="Y713" s="52"/>
      <c r="Z713" s="31"/>
      <c r="AA713" s="31"/>
      <c r="AB713" s="31"/>
      <c r="AC7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3" s="173"/>
      <c r="AE713" s="174"/>
      <c r="AF713" s="174"/>
      <c r="AG713" s="174"/>
      <c r="AH713" s="174"/>
      <c r="AI713" s="179" t="str">
        <f>TRIM(CLEAN(大表[[#This Row],[舉例：陳大文]]))&amp;大表[[#This Row],[例：108]]</f>
        <v/>
      </c>
    </row>
    <row r="714" spans="2:35" ht="16.2" x14ac:dyDescent="0.3"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93"/>
      <c r="M714" s="28">
        <v>698</v>
      </c>
      <c r="N714" s="28" t="str">
        <f>IF(大表[[#This Row],[有效 / 無效]]="有效",大表[[#This Row],[序]],"")</f>
        <v/>
      </c>
      <c r="O714" s="28" t="str">
        <f t="shared" si="70"/>
        <v>紀念品</v>
      </c>
      <c r="P714" s="84">
        <f t="shared" ca="1" si="71"/>
        <v>46322</v>
      </c>
      <c r="Q714" s="28">
        <f t="shared" si="72"/>
        <v>0</v>
      </c>
      <c r="R714" s="28">
        <f t="shared" si="73"/>
        <v>0</v>
      </c>
      <c r="S714" s="28">
        <f>IF(COUNTA(大表[[#This Row],[舉例：陳大文]:[例：108]])=2,COUNTIF(大表[名+時數],大表[[#This Row],[名+時數]]),0)</f>
        <v>0</v>
      </c>
      <c r="T714" s="28" t="str">
        <f t="shared" si="74"/>
        <v>Sxxx</v>
      </c>
      <c r="U714" s="28" t="str">
        <f t="shared" si="75"/>
        <v>2526</v>
      </c>
      <c r="V714" s="28" t="str">
        <f t="shared" si="76"/>
        <v/>
      </c>
      <c r="W714" s="34"/>
      <c r="X714" s="35"/>
      <c r="Y714" s="52"/>
      <c r="Z714" s="31"/>
      <c r="AA714" s="31"/>
      <c r="AB714" s="31"/>
      <c r="AC7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4" s="173"/>
      <c r="AE714" s="174"/>
      <c r="AF714" s="174"/>
      <c r="AG714" s="174"/>
      <c r="AH714" s="174"/>
      <c r="AI714" s="179" t="str">
        <f>TRIM(CLEAN(大表[[#This Row],[舉例：陳大文]]))&amp;大表[[#This Row],[例：108]]</f>
        <v/>
      </c>
    </row>
    <row r="715" spans="2:35" ht="16.2" x14ac:dyDescent="0.3"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93"/>
      <c r="M715" s="28">
        <v>699</v>
      </c>
      <c r="N715" s="28" t="str">
        <f>IF(大表[[#This Row],[有效 / 無效]]="有效",大表[[#This Row],[序]],"")</f>
        <v/>
      </c>
      <c r="O715" s="28" t="str">
        <f t="shared" si="70"/>
        <v>紀念品</v>
      </c>
      <c r="P715" s="84">
        <f t="shared" ca="1" si="71"/>
        <v>46322</v>
      </c>
      <c r="Q715" s="28">
        <f t="shared" si="72"/>
        <v>0</v>
      </c>
      <c r="R715" s="28">
        <f t="shared" si="73"/>
        <v>0</v>
      </c>
      <c r="S715" s="28">
        <f>IF(COUNTA(大表[[#This Row],[舉例：陳大文]:[例：108]])=2,COUNTIF(大表[名+時數],大表[[#This Row],[名+時數]]),0)</f>
        <v>0</v>
      </c>
      <c r="T715" s="28" t="str">
        <f t="shared" si="74"/>
        <v>Sxxx</v>
      </c>
      <c r="U715" s="28" t="str">
        <f t="shared" si="75"/>
        <v>2526</v>
      </c>
      <c r="V715" s="28" t="str">
        <f t="shared" si="76"/>
        <v/>
      </c>
      <c r="W715" s="34"/>
      <c r="X715" s="35"/>
      <c r="Y715" s="52"/>
      <c r="Z715" s="31"/>
      <c r="AA715" s="31"/>
      <c r="AB715" s="31"/>
      <c r="AC7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5" s="173"/>
      <c r="AE715" s="174"/>
      <c r="AF715" s="174"/>
      <c r="AG715" s="174"/>
      <c r="AH715" s="174"/>
      <c r="AI715" s="179" t="str">
        <f>TRIM(CLEAN(大表[[#This Row],[舉例：陳大文]]))&amp;大表[[#This Row],[例：108]]</f>
        <v/>
      </c>
    </row>
    <row r="716" spans="2:35" ht="16.2" x14ac:dyDescent="0.3"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93"/>
      <c r="M716" s="28">
        <v>700</v>
      </c>
      <c r="N716" s="28" t="str">
        <f>IF(大表[[#This Row],[有效 / 無效]]="有效",大表[[#This Row],[序]],"")</f>
        <v/>
      </c>
      <c r="O716" s="28" t="str">
        <f t="shared" si="70"/>
        <v>紀念品</v>
      </c>
      <c r="P716" s="84">
        <f t="shared" ca="1" si="71"/>
        <v>46322</v>
      </c>
      <c r="Q716" s="28">
        <f t="shared" si="72"/>
        <v>0</v>
      </c>
      <c r="R716" s="28">
        <f t="shared" si="73"/>
        <v>0</v>
      </c>
      <c r="S716" s="28">
        <f>IF(COUNTA(大表[[#This Row],[舉例：陳大文]:[例：108]])=2,COUNTIF(大表[名+時數],大表[[#This Row],[名+時數]]),0)</f>
        <v>0</v>
      </c>
      <c r="T716" s="28" t="str">
        <f t="shared" si="74"/>
        <v>Sxxx</v>
      </c>
      <c r="U716" s="28" t="str">
        <f t="shared" si="75"/>
        <v>2526</v>
      </c>
      <c r="V716" s="28" t="str">
        <f t="shared" si="76"/>
        <v/>
      </c>
      <c r="W716" s="34"/>
      <c r="X716" s="35"/>
      <c r="Y716" s="52"/>
      <c r="Z716" s="31"/>
      <c r="AA716" s="31"/>
      <c r="AB716" s="31"/>
      <c r="AC7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6" s="173"/>
      <c r="AE716" s="174"/>
      <c r="AF716" s="174"/>
      <c r="AG716" s="174"/>
      <c r="AH716" s="174"/>
      <c r="AI716" s="179" t="str">
        <f>TRIM(CLEAN(大表[[#This Row],[舉例：陳大文]]))&amp;大表[[#This Row],[例：108]]</f>
        <v/>
      </c>
    </row>
    <row r="717" spans="2:35" ht="16.2" x14ac:dyDescent="0.3"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93"/>
      <c r="M717" s="28">
        <v>701</v>
      </c>
      <c r="N717" s="28" t="str">
        <f>IF(大表[[#This Row],[有效 / 無效]]="有效",大表[[#This Row],[序]],"")</f>
        <v/>
      </c>
      <c r="O717" s="28" t="str">
        <f t="shared" si="70"/>
        <v>紀念品</v>
      </c>
      <c r="P717" s="84">
        <f t="shared" ca="1" si="71"/>
        <v>46322</v>
      </c>
      <c r="Q717" s="28">
        <f t="shared" si="72"/>
        <v>0</v>
      </c>
      <c r="R717" s="28">
        <f t="shared" si="73"/>
        <v>0</v>
      </c>
      <c r="S717" s="28">
        <f>IF(COUNTA(大表[[#This Row],[舉例：陳大文]:[例：108]])=2,COUNTIF(大表[名+時數],大表[[#This Row],[名+時數]]),0)</f>
        <v>0</v>
      </c>
      <c r="T717" s="28" t="str">
        <f t="shared" si="74"/>
        <v>Sxxx</v>
      </c>
      <c r="U717" s="28" t="str">
        <f t="shared" si="75"/>
        <v>2526</v>
      </c>
      <c r="V717" s="28" t="str">
        <f t="shared" si="76"/>
        <v/>
      </c>
      <c r="W717" s="34"/>
      <c r="X717" s="35"/>
      <c r="Y717" s="52"/>
      <c r="Z717" s="31"/>
      <c r="AA717" s="31"/>
      <c r="AB717" s="31"/>
      <c r="AC7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7" s="173"/>
      <c r="AE717" s="174"/>
      <c r="AF717" s="174"/>
      <c r="AG717" s="174"/>
      <c r="AH717" s="174"/>
      <c r="AI717" s="179" t="str">
        <f>TRIM(CLEAN(大表[[#This Row],[舉例：陳大文]]))&amp;大表[[#This Row],[例：108]]</f>
        <v/>
      </c>
    </row>
    <row r="718" spans="2:35" ht="16.2" x14ac:dyDescent="0.3"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93"/>
      <c r="M718" s="28">
        <v>702</v>
      </c>
      <c r="N718" s="28" t="str">
        <f>IF(大表[[#This Row],[有效 / 無效]]="有效",大表[[#This Row],[序]],"")</f>
        <v/>
      </c>
      <c r="O718" s="28" t="str">
        <f t="shared" si="70"/>
        <v>紀念品</v>
      </c>
      <c r="P718" s="84">
        <f t="shared" ca="1" si="71"/>
        <v>46322</v>
      </c>
      <c r="Q718" s="28">
        <f t="shared" si="72"/>
        <v>0</v>
      </c>
      <c r="R718" s="28">
        <f t="shared" si="73"/>
        <v>0</v>
      </c>
      <c r="S718" s="28">
        <f>IF(COUNTA(大表[[#This Row],[舉例：陳大文]:[例：108]])=2,COUNTIF(大表[名+時數],大表[[#This Row],[名+時數]]),0)</f>
        <v>0</v>
      </c>
      <c r="T718" s="28" t="str">
        <f t="shared" si="74"/>
        <v>Sxxx</v>
      </c>
      <c r="U718" s="28" t="str">
        <f t="shared" si="75"/>
        <v>2526</v>
      </c>
      <c r="V718" s="28" t="str">
        <f t="shared" si="76"/>
        <v/>
      </c>
      <c r="W718" s="34"/>
      <c r="X718" s="35"/>
      <c r="Y718" s="52"/>
      <c r="Z718" s="31"/>
      <c r="AA718" s="31"/>
      <c r="AB718" s="31"/>
      <c r="AC7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8" s="173"/>
      <c r="AE718" s="174"/>
      <c r="AF718" s="174"/>
      <c r="AG718" s="174"/>
      <c r="AH718" s="174"/>
      <c r="AI718" s="179" t="str">
        <f>TRIM(CLEAN(大表[[#This Row],[舉例：陳大文]]))&amp;大表[[#This Row],[例：108]]</f>
        <v/>
      </c>
    </row>
    <row r="719" spans="2:35" ht="16.2" x14ac:dyDescent="0.3"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93"/>
      <c r="M719" s="28">
        <v>703</v>
      </c>
      <c r="N719" s="28" t="str">
        <f>IF(大表[[#This Row],[有效 / 無效]]="有效",大表[[#This Row],[序]],"")</f>
        <v/>
      </c>
      <c r="O719" s="28" t="str">
        <f t="shared" si="70"/>
        <v>紀念品</v>
      </c>
      <c r="P719" s="84">
        <f t="shared" ca="1" si="71"/>
        <v>46322</v>
      </c>
      <c r="Q719" s="28">
        <f t="shared" si="72"/>
        <v>0</v>
      </c>
      <c r="R719" s="28">
        <f t="shared" si="73"/>
        <v>0</v>
      </c>
      <c r="S719" s="28">
        <f>IF(COUNTA(大表[[#This Row],[舉例：陳大文]:[例：108]])=2,COUNTIF(大表[名+時數],大表[[#This Row],[名+時數]]),0)</f>
        <v>0</v>
      </c>
      <c r="T719" s="28" t="str">
        <f t="shared" si="74"/>
        <v>Sxxx</v>
      </c>
      <c r="U719" s="28" t="str">
        <f t="shared" si="75"/>
        <v>2526</v>
      </c>
      <c r="V719" s="28" t="str">
        <f t="shared" si="76"/>
        <v/>
      </c>
      <c r="W719" s="34"/>
      <c r="X719" s="35"/>
      <c r="Y719" s="52"/>
      <c r="Z719" s="31"/>
      <c r="AA719" s="31"/>
      <c r="AB719" s="31"/>
      <c r="AC7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19" s="173"/>
      <c r="AE719" s="174"/>
      <c r="AF719" s="174"/>
      <c r="AG719" s="174"/>
      <c r="AH719" s="174"/>
      <c r="AI719" s="179" t="str">
        <f>TRIM(CLEAN(大表[[#This Row],[舉例：陳大文]]))&amp;大表[[#This Row],[例：108]]</f>
        <v/>
      </c>
    </row>
    <row r="720" spans="2:35" ht="16.2" x14ac:dyDescent="0.3"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93"/>
      <c r="M720" s="28">
        <v>704</v>
      </c>
      <c r="N720" s="28" t="str">
        <f>IF(大表[[#This Row],[有效 / 無效]]="有效",大表[[#This Row],[序]],"")</f>
        <v/>
      </c>
      <c r="O720" s="28" t="str">
        <f t="shared" si="70"/>
        <v>紀念品</v>
      </c>
      <c r="P720" s="84">
        <f t="shared" ca="1" si="71"/>
        <v>46322</v>
      </c>
      <c r="Q720" s="28">
        <f t="shared" si="72"/>
        <v>0</v>
      </c>
      <c r="R720" s="28">
        <f t="shared" si="73"/>
        <v>0</v>
      </c>
      <c r="S720" s="28">
        <f>IF(COUNTA(大表[[#This Row],[舉例：陳大文]:[例：108]])=2,COUNTIF(大表[名+時數],大表[[#This Row],[名+時數]]),0)</f>
        <v>0</v>
      </c>
      <c r="T720" s="28" t="str">
        <f t="shared" si="74"/>
        <v>Sxxx</v>
      </c>
      <c r="U720" s="28" t="str">
        <f t="shared" si="75"/>
        <v>2526</v>
      </c>
      <c r="V720" s="28" t="str">
        <f t="shared" si="76"/>
        <v/>
      </c>
      <c r="W720" s="34"/>
      <c r="X720" s="35"/>
      <c r="Y720" s="52"/>
      <c r="Z720" s="31"/>
      <c r="AA720" s="31"/>
      <c r="AB720" s="31"/>
      <c r="AC7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0" s="173"/>
      <c r="AE720" s="174"/>
      <c r="AF720" s="174"/>
      <c r="AG720" s="174"/>
      <c r="AH720" s="174"/>
      <c r="AI720" s="179" t="str">
        <f>TRIM(CLEAN(大表[[#This Row],[舉例：陳大文]]))&amp;大表[[#This Row],[例：108]]</f>
        <v/>
      </c>
    </row>
    <row r="721" spans="2:35" ht="16.2" x14ac:dyDescent="0.3"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93"/>
      <c r="M721" s="28">
        <v>705</v>
      </c>
      <c r="N721" s="28" t="str">
        <f>IF(大表[[#This Row],[有效 / 無效]]="有效",大表[[#This Row],[序]],"")</f>
        <v/>
      </c>
      <c r="O721" s="28" t="str">
        <f t="shared" ref="O721:O784" si="77">"紀念品"</f>
        <v>紀念品</v>
      </c>
      <c r="P721" s="84">
        <f t="shared" ref="P721:P784" ca="1" si="78">AF$7</f>
        <v>46322</v>
      </c>
      <c r="Q721" s="28">
        <f t="shared" ref="Q721:Q784" si="79">$D$9</f>
        <v>0</v>
      </c>
      <c r="R721" s="28">
        <f t="shared" ref="R721:R784" si="80">$D$10</f>
        <v>0</v>
      </c>
      <c r="S721" s="28">
        <f>IF(COUNTA(大表[[#This Row],[舉例：陳大文]:[例：108]])=2,COUNTIF(大表[名+時數],大表[[#This Row],[名+時數]]),0)</f>
        <v>0</v>
      </c>
      <c r="T721" s="28" t="str">
        <f t="shared" ref="T721:T784" si="81">$AF$8</f>
        <v>Sxxx</v>
      </c>
      <c r="U721" s="28" t="str">
        <f t="shared" ref="U721:U784" si="82">RIGHT($E$7,4)</f>
        <v>2526</v>
      </c>
      <c r="V721" s="28" t="str">
        <f t="shared" ref="V721:V784" si="83">CLEAN(TRIM($D$8))</f>
        <v/>
      </c>
      <c r="W721" s="34"/>
      <c r="X721" s="35"/>
      <c r="Y721" s="52"/>
      <c r="Z721" s="31"/>
      <c r="AA721" s="31"/>
      <c r="AB721" s="31"/>
      <c r="AC7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1" s="173"/>
      <c r="AE721" s="174"/>
      <c r="AF721" s="174"/>
      <c r="AG721" s="174"/>
      <c r="AH721" s="174"/>
      <c r="AI721" s="179" t="str">
        <f>TRIM(CLEAN(大表[[#This Row],[舉例：陳大文]]))&amp;大表[[#This Row],[例：108]]</f>
        <v/>
      </c>
    </row>
    <row r="722" spans="2:35" ht="16.2" x14ac:dyDescent="0.3"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93"/>
      <c r="M722" s="28">
        <v>706</v>
      </c>
      <c r="N722" s="28" t="str">
        <f>IF(大表[[#This Row],[有效 / 無效]]="有效",大表[[#This Row],[序]],"")</f>
        <v/>
      </c>
      <c r="O722" s="28" t="str">
        <f t="shared" si="77"/>
        <v>紀念品</v>
      </c>
      <c r="P722" s="84">
        <f t="shared" ca="1" si="78"/>
        <v>46322</v>
      </c>
      <c r="Q722" s="28">
        <f t="shared" si="79"/>
        <v>0</v>
      </c>
      <c r="R722" s="28">
        <f t="shared" si="80"/>
        <v>0</v>
      </c>
      <c r="S722" s="28">
        <f>IF(COUNTA(大表[[#This Row],[舉例：陳大文]:[例：108]])=2,COUNTIF(大表[名+時數],大表[[#This Row],[名+時數]]),0)</f>
        <v>0</v>
      </c>
      <c r="T722" s="28" t="str">
        <f t="shared" si="81"/>
        <v>Sxxx</v>
      </c>
      <c r="U722" s="28" t="str">
        <f t="shared" si="82"/>
        <v>2526</v>
      </c>
      <c r="V722" s="28" t="str">
        <f t="shared" si="83"/>
        <v/>
      </c>
      <c r="W722" s="34"/>
      <c r="X722" s="35"/>
      <c r="Y722" s="52"/>
      <c r="Z722" s="31"/>
      <c r="AA722" s="31"/>
      <c r="AB722" s="31"/>
      <c r="AC7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2" s="173"/>
      <c r="AE722" s="174"/>
      <c r="AF722" s="174"/>
      <c r="AG722" s="174"/>
      <c r="AH722" s="174"/>
      <c r="AI722" s="179" t="str">
        <f>TRIM(CLEAN(大表[[#This Row],[舉例：陳大文]]))&amp;大表[[#This Row],[例：108]]</f>
        <v/>
      </c>
    </row>
    <row r="723" spans="2:35" ht="16.2" x14ac:dyDescent="0.3"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93"/>
      <c r="M723" s="28">
        <v>707</v>
      </c>
      <c r="N723" s="28" t="str">
        <f>IF(大表[[#This Row],[有效 / 無效]]="有效",大表[[#This Row],[序]],"")</f>
        <v/>
      </c>
      <c r="O723" s="28" t="str">
        <f t="shared" si="77"/>
        <v>紀念品</v>
      </c>
      <c r="P723" s="84">
        <f t="shared" ca="1" si="78"/>
        <v>46322</v>
      </c>
      <c r="Q723" s="28">
        <f t="shared" si="79"/>
        <v>0</v>
      </c>
      <c r="R723" s="28">
        <f t="shared" si="80"/>
        <v>0</v>
      </c>
      <c r="S723" s="28">
        <f>IF(COUNTA(大表[[#This Row],[舉例：陳大文]:[例：108]])=2,COUNTIF(大表[名+時數],大表[[#This Row],[名+時數]]),0)</f>
        <v>0</v>
      </c>
      <c r="T723" s="28" t="str">
        <f t="shared" si="81"/>
        <v>Sxxx</v>
      </c>
      <c r="U723" s="28" t="str">
        <f t="shared" si="82"/>
        <v>2526</v>
      </c>
      <c r="V723" s="28" t="str">
        <f t="shared" si="83"/>
        <v/>
      </c>
      <c r="W723" s="34"/>
      <c r="X723" s="35"/>
      <c r="Y723" s="52"/>
      <c r="Z723" s="31"/>
      <c r="AA723" s="31"/>
      <c r="AB723" s="31"/>
      <c r="AC7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3" s="173"/>
      <c r="AE723" s="174"/>
      <c r="AF723" s="174"/>
      <c r="AG723" s="174"/>
      <c r="AH723" s="174"/>
      <c r="AI723" s="179" t="str">
        <f>TRIM(CLEAN(大表[[#This Row],[舉例：陳大文]]))&amp;大表[[#This Row],[例：108]]</f>
        <v/>
      </c>
    </row>
    <row r="724" spans="2:35" ht="16.2" x14ac:dyDescent="0.3"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93"/>
      <c r="M724" s="28">
        <v>708</v>
      </c>
      <c r="N724" s="28" t="str">
        <f>IF(大表[[#This Row],[有效 / 無效]]="有效",大表[[#This Row],[序]],"")</f>
        <v/>
      </c>
      <c r="O724" s="28" t="str">
        <f t="shared" si="77"/>
        <v>紀念品</v>
      </c>
      <c r="P724" s="84">
        <f t="shared" ca="1" si="78"/>
        <v>46322</v>
      </c>
      <c r="Q724" s="28">
        <f t="shared" si="79"/>
        <v>0</v>
      </c>
      <c r="R724" s="28">
        <f t="shared" si="80"/>
        <v>0</v>
      </c>
      <c r="S724" s="28">
        <f>IF(COUNTA(大表[[#This Row],[舉例：陳大文]:[例：108]])=2,COUNTIF(大表[名+時數],大表[[#This Row],[名+時數]]),0)</f>
        <v>0</v>
      </c>
      <c r="T724" s="28" t="str">
        <f t="shared" si="81"/>
        <v>Sxxx</v>
      </c>
      <c r="U724" s="28" t="str">
        <f t="shared" si="82"/>
        <v>2526</v>
      </c>
      <c r="V724" s="28" t="str">
        <f t="shared" si="83"/>
        <v/>
      </c>
      <c r="W724" s="34"/>
      <c r="X724" s="35"/>
      <c r="Y724" s="52"/>
      <c r="Z724" s="31"/>
      <c r="AA724" s="31"/>
      <c r="AB724" s="31"/>
      <c r="AC7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4" s="173"/>
      <c r="AE724" s="174"/>
      <c r="AF724" s="174"/>
      <c r="AG724" s="174"/>
      <c r="AH724" s="174"/>
      <c r="AI724" s="179" t="str">
        <f>TRIM(CLEAN(大表[[#This Row],[舉例：陳大文]]))&amp;大表[[#This Row],[例：108]]</f>
        <v/>
      </c>
    </row>
    <row r="725" spans="2:35" ht="16.2" x14ac:dyDescent="0.3"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93"/>
      <c r="M725" s="28">
        <v>709</v>
      </c>
      <c r="N725" s="28" t="str">
        <f>IF(大表[[#This Row],[有效 / 無效]]="有效",大表[[#This Row],[序]],"")</f>
        <v/>
      </c>
      <c r="O725" s="28" t="str">
        <f t="shared" si="77"/>
        <v>紀念品</v>
      </c>
      <c r="P725" s="84">
        <f t="shared" ca="1" si="78"/>
        <v>46322</v>
      </c>
      <c r="Q725" s="28">
        <f t="shared" si="79"/>
        <v>0</v>
      </c>
      <c r="R725" s="28">
        <f t="shared" si="80"/>
        <v>0</v>
      </c>
      <c r="S725" s="28">
        <f>IF(COUNTA(大表[[#This Row],[舉例：陳大文]:[例：108]])=2,COUNTIF(大表[名+時數],大表[[#This Row],[名+時數]]),0)</f>
        <v>0</v>
      </c>
      <c r="T725" s="28" t="str">
        <f t="shared" si="81"/>
        <v>Sxxx</v>
      </c>
      <c r="U725" s="28" t="str">
        <f t="shared" si="82"/>
        <v>2526</v>
      </c>
      <c r="V725" s="28" t="str">
        <f t="shared" si="83"/>
        <v/>
      </c>
      <c r="W725" s="34"/>
      <c r="X725" s="35"/>
      <c r="Y725" s="52"/>
      <c r="Z725" s="31"/>
      <c r="AA725" s="31"/>
      <c r="AB725" s="31"/>
      <c r="AC7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5" s="173"/>
      <c r="AE725" s="174"/>
      <c r="AF725" s="174"/>
      <c r="AG725" s="174"/>
      <c r="AH725" s="174"/>
      <c r="AI725" s="179" t="str">
        <f>TRIM(CLEAN(大表[[#This Row],[舉例：陳大文]]))&amp;大表[[#This Row],[例：108]]</f>
        <v/>
      </c>
    </row>
    <row r="726" spans="2:35" ht="16.2" x14ac:dyDescent="0.3"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93"/>
      <c r="M726" s="28">
        <v>710</v>
      </c>
      <c r="N726" s="28" t="str">
        <f>IF(大表[[#This Row],[有效 / 無效]]="有效",大表[[#This Row],[序]],"")</f>
        <v/>
      </c>
      <c r="O726" s="28" t="str">
        <f t="shared" si="77"/>
        <v>紀念品</v>
      </c>
      <c r="P726" s="84">
        <f t="shared" ca="1" si="78"/>
        <v>46322</v>
      </c>
      <c r="Q726" s="28">
        <f t="shared" si="79"/>
        <v>0</v>
      </c>
      <c r="R726" s="28">
        <f t="shared" si="80"/>
        <v>0</v>
      </c>
      <c r="S726" s="28">
        <f>IF(COUNTA(大表[[#This Row],[舉例：陳大文]:[例：108]])=2,COUNTIF(大表[名+時數],大表[[#This Row],[名+時數]]),0)</f>
        <v>0</v>
      </c>
      <c r="T726" s="28" t="str">
        <f t="shared" si="81"/>
        <v>Sxxx</v>
      </c>
      <c r="U726" s="28" t="str">
        <f t="shared" si="82"/>
        <v>2526</v>
      </c>
      <c r="V726" s="28" t="str">
        <f t="shared" si="83"/>
        <v/>
      </c>
      <c r="W726" s="34"/>
      <c r="X726" s="35"/>
      <c r="Y726" s="52"/>
      <c r="Z726" s="31"/>
      <c r="AA726" s="31"/>
      <c r="AB726" s="31"/>
      <c r="AC7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6" s="173"/>
      <c r="AE726" s="174"/>
      <c r="AF726" s="174"/>
      <c r="AG726" s="174"/>
      <c r="AH726" s="174"/>
      <c r="AI726" s="179" t="str">
        <f>TRIM(CLEAN(大表[[#This Row],[舉例：陳大文]]))&amp;大表[[#This Row],[例：108]]</f>
        <v/>
      </c>
    </row>
    <row r="727" spans="2:35" ht="16.2" x14ac:dyDescent="0.3"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93"/>
      <c r="M727" s="28">
        <v>711</v>
      </c>
      <c r="N727" s="28" t="str">
        <f>IF(大表[[#This Row],[有效 / 無效]]="有效",大表[[#This Row],[序]],"")</f>
        <v/>
      </c>
      <c r="O727" s="28" t="str">
        <f t="shared" si="77"/>
        <v>紀念品</v>
      </c>
      <c r="P727" s="84">
        <f t="shared" ca="1" si="78"/>
        <v>46322</v>
      </c>
      <c r="Q727" s="28">
        <f t="shared" si="79"/>
        <v>0</v>
      </c>
      <c r="R727" s="28">
        <f t="shared" si="80"/>
        <v>0</v>
      </c>
      <c r="S727" s="28">
        <f>IF(COUNTA(大表[[#This Row],[舉例：陳大文]:[例：108]])=2,COUNTIF(大表[名+時數],大表[[#This Row],[名+時數]]),0)</f>
        <v>0</v>
      </c>
      <c r="T727" s="28" t="str">
        <f t="shared" si="81"/>
        <v>Sxxx</v>
      </c>
      <c r="U727" s="28" t="str">
        <f t="shared" si="82"/>
        <v>2526</v>
      </c>
      <c r="V727" s="28" t="str">
        <f t="shared" si="83"/>
        <v/>
      </c>
      <c r="W727" s="34"/>
      <c r="X727" s="35"/>
      <c r="Y727" s="52"/>
      <c r="Z727" s="31"/>
      <c r="AA727" s="31"/>
      <c r="AB727" s="31"/>
      <c r="AC7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7" s="173"/>
      <c r="AE727" s="174"/>
      <c r="AF727" s="174"/>
      <c r="AG727" s="174"/>
      <c r="AH727" s="174"/>
      <c r="AI727" s="179" t="str">
        <f>TRIM(CLEAN(大表[[#This Row],[舉例：陳大文]]))&amp;大表[[#This Row],[例：108]]</f>
        <v/>
      </c>
    </row>
    <row r="728" spans="2:35" ht="16.2" x14ac:dyDescent="0.3"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93"/>
      <c r="M728" s="28">
        <v>712</v>
      </c>
      <c r="N728" s="28" t="str">
        <f>IF(大表[[#This Row],[有效 / 無效]]="有效",大表[[#This Row],[序]],"")</f>
        <v/>
      </c>
      <c r="O728" s="28" t="str">
        <f t="shared" si="77"/>
        <v>紀念品</v>
      </c>
      <c r="P728" s="84">
        <f t="shared" ca="1" si="78"/>
        <v>46322</v>
      </c>
      <c r="Q728" s="28">
        <f t="shared" si="79"/>
        <v>0</v>
      </c>
      <c r="R728" s="28">
        <f t="shared" si="80"/>
        <v>0</v>
      </c>
      <c r="S728" s="28">
        <f>IF(COUNTA(大表[[#This Row],[舉例：陳大文]:[例：108]])=2,COUNTIF(大表[名+時數],大表[[#This Row],[名+時數]]),0)</f>
        <v>0</v>
      </c>
      <c r="T728" s="28" t="str">
        <f t="shared" si="81"/>
        <v>Sxxx</v>
      </c>
      <c r="U728" s="28" t="str">
        <f t="shared" si="82"/>
        <v>2526</v>
      </c>
      <c r="V728" s="28" t="str">
        <f t="shared" si="83"/>
        <v/>
      </c>
      <c r="W728" s="34"/>
      <c r="X728" s="35"/>
      <c r="Y728" s="52"/>
      <c r="Z728" s="31"/>
      <c r="AA728" s="31"/>
      <c r="AB728" s="31"/>
      <c r="AC7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8" s="173"/>
      <c r="AE728" s="174"/>
      <c r="AF728" s="174"/>
      <c r="AG728" s="174"/>
      <c r="AH728" s="174"/>
      <c r="AI728" s="179" t="str">
        <f>TRIM(CLEAN(大表[[#This Row],[舉例：陳大文]]))&amp;大表[[#This Row],[例：108]]</f>
        <v/>
      </c>
    </row>
    <row r="729" spans="2:35" ht="16.2" x14ac:dyDescent="0.3"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93"/>
      <c r="M729" s="28">
        <v>713</v>
      </c>
      <c r="N729" s="28" t="str">
        <f>IF(大表[[#This Row],[有效 / 無效]]="有效",大表[[#This Row],[序]],"")</f>
        <v/>
      </c>
      <c r="O729" s="28" t="str">
        <f t="shared" si="77"/>
        <v>紀念品</v>
      </c>
      <c r="P729" s="84">
        <f t="shared" ca="1" si="78"/>
        <v>46322</v>
      </c>
      <c r="Q729" s="28">
        <f t="shared" si="79"/>
        <v>0</v>
      </c>
      <c r="R729" s="28">
        <f t="shared" si="80"/>
        <v>0</v>
      </c>
      <c r="S729" s="28">
        <f>IF(COUNTA(大表[[#This Row],[舉例：陳大文]:[例：108]])=2,COUNTIF(大表[名+時數],大表[[#This Row],[名+時數]]),0)</f>
        <v>0</v>
      </c>
      <c r="T729" s="28" t="str">
        <f t="shared" si="81"/>
        <v>Sxxx</v>
      </c>
      <c r="U729" s="28" t="str">
        <f t="shared" si="82"/>
        <v>2526</v>
      </c>
      <c r="V729" s="28" t="str">
        <f t="shared" si="83"/>
        <v/>
      </c>
      <c r="W729" s="34"/>
      <c r="X729" s="35"/>
      <c r="Y729" s="52"/>
      <c r="Z729" s="31"/>
      <c r="AA729" s="31"/>
      <c r="AB729" s="31"/>
      <c r="AC7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29" s="173"/>
      <c r="AE729" s="174"/>
      <c r="AF729" s="174"/>
      <c r="AG729" s="174"/>
      <c r="AH729" s="174"/>
      <c r="AI729" s="179" t="str">
        <f>TRIM(CLEAN(大表[[#This Row],[舉例：陳大文]]))&amp;大表[[#This Row],[例：108]]</f>
        <v/>
      </c>
    </row>
    <row r="730" spans="2:35" ht="16.2" x14ac:dyDescent="0.3"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93"/>
      <c r="M730" s="28">
        <v>714</v>
      </c>
      <c r="N730" s="28" t="str">
        <f>IF(大表[[#This Row],[有效 / 無效]]="有效",大表[[#This Row],[序]],"")</f>
        <v/>
      </c>
      <c r="O730" s="28" t="str">
        <f t="shared" si="77"/>
        <v>紀念品</v>
      </c>
      <c r="P730" s="84">
        <f t="shared" ca="1" si="78"/>
        <v>46322</v>
      </c>
      <c r="Q730" s="28">
        <f t="shared" si="79"/>
        <v>0</v>
      </c>
      <c r="R730" s="28">
        <f t="shared" si="80"/>
        <v>0</v>
      </c>
      <c r="S730" s="28">
        <f>IF(COUNTA(大表[[#This Row],[舉例：陳大文]:[例：108]])=2,COUNTIF(大表[名+時數],大表[[#This Row],[名+時數]]),0)</f>
        <v>0</v>
      </c>
      <c r="T730" s="28" t="str">
        <f t="shared" si="81"/>
        <v>Sxxx</v>
      </c>
      <c r="U730" s="28" t="str">
        <f t="shared" si="82"/>
        <v>2526</v>
      </c>
      <c r="V730" s="28" t="str">
        <f t="shared" si="83"/>
        <v/>
      </c>
      <c r="W730" s="34"/>
      <c r="X730" s="35"/>
      <c r="Y730" s="52"/>
      <c r="Z730" s="31"/>
      <c r="AA730" s="31"/>
      <c r="AB730" s="31"/>
      <c r="AC7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0" s="173"/>
      <c r="AE730" s="174"/>
      <c r="AF730" s="174"/>
      <c r="AG730" s="174"/>
      <c r="AH730" s="174"/>
      <c r="AI730" s="179" t="str">
        <f>TRIM(CLEAN(大表[[#This Row],[舉例：陳大文]]))&amp;大表[[#This Row],[例：108]]</f>
        <v/>
      </c>
    </row>
    <row r="731" spans="2:35" ht="16.2" x14ac:dyDescent="0.3"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93"/>
      <c r="M731" s="28">
        <v>715</v>
      </c>
      <c r="N731" s="28" t="str">
        <f>IF(大表[[#This Row],[有效 / 無效]]="有效",大表[[#This Row],[序]],"")</f>
        <v/>
      </c>
      <c r="O731" s="28" t="str">
        <f t="shared" si="77"/>
        <v>紀念品</v>
      </c>
      <c r="P731" s="84">
        <f t="shared" ca="1" si="78"/>
        <v>46322</v>
      </c>
      <c r="Q731" s="28">
        <f t="shared" si="79"/>
        <v>0</v>
      </c>
      <c r="R731" s="28">
        <f t="shared" si="80"/>
        <v>0</v>
      </c>
      <c r="S731" s="28">
        <f>IF(COUNTA(大表[[#This Row],[舉例：陳大文]:[例：108]])=2,COUNTIF(大表[名+時數],大表[[#This Row],[名+時數]]),0)</f>
        <v>0</v>
      </c>
      <c r="T731" s="28" t="str">
        <f t="shared" si="81"/>
        <v>Sxxx</v>
      </c>
      <c r="U731" s="28" t="str">
        <f t="shared" si="82"/>
        <v>2526</v>
      </c>
      <c r="V731" s="28" t="str">
        <f t="shared" si="83"/>
        <v/>
      </c>
      <c r="W731" s="34"/>
      <c r="X731" s="35"/>
      <c r="Y731" s="52"/>
      <c r="Z731" s="31"/>
      <c r="AA731" s="31"/>
      <c r="AB731" s="31"/>
      <c r="AC7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1" s="173"/>
      <c r="AE731" s="174"/>
      <c r="AF731" s="174"/>
      <c r="AG731" s="174"/>
      <c r="AH731" s="174"/>
      <c r="AI731" s="179" t="str">
        <f>TRIM(CLEAN(大表[[#This Row],[舉例：陳大文]]))&amp;大表[[#This Row],[例：108]]</f>
        <v/>
      </c>
    </row>
    <row r="732" spans="2:35" ht="16.2" x14ac:dyDescent="0.3"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93"/>
      <c r="M732" s="28">
        <v>716</v>
      </c>
      <c r="N732" s="28" t="str">
        <f>IF(大表[[#This Row],[有效 / 無效]]="有效",大表[[#This Row],[序]],"")</f>
        <v/>
      </c>
      <c r="O732" s="28" t="str">
        <f t="shared" si="77"/>
        <v>紀念品</v>
      </c>
      <c r="P732" s="84">
        <f t="shared" ca="1" si="78"/>
        <v>46322</v>
      </c>
      <c r="Q732" s="28">
        <f t="shared" si="79"/>
        <v>0</v>
      </c>
      <c r="R732" s="28">
        <f t="shared" si="80"/>
        <v>0</v>
      </c>
      <c r="S732" s="28">
        <f>IF(COUNTA(大表[[#This Row],[舉例：陳大文]:[例：108]])=2,COUNTIF(大表[名+時數],大表[[#This Row],[名+時數]]),0)</f>
        <v>0</v>
      </c>
      <c r="T732" s="28" t="str">
        <f t="shared" si="81"/>
        <v>Sxxx</v>
      </c>
      <c r="U732" s="28" t="str">
        <f t="shared" si="82"/>
        <v>2526</v>
      </c>
      <c r="V732" s="28" t="str">
        <f t="shared" si="83"/>
        <v/>
      </c>
      <c r="W732" s="34"/>
      <c r="X732" s="35"/>
      <c r="Y732" s="52"/>
      <c r="Z732" s="31"/>
      <c r="AA732" s="31"/>
      <c r="AB732" s="31"/>
      <c r="AC7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2" s="173"/>
      <c r="AE732" s="174"/>
      <c r="AF732" s="174"/>
      <c r="AG732" s="174"/>
      <c r="AH732" s="174"/>
      <c r="AI732" s="179" t="str">
        <f>TRIM(CLEAN(大表[[#This Row],[舉例：陳大文]]))&amp;大表[[#This Row],[例：108]]</f>
        <v/>
      </c>
    </row>
    <row r="733" spans="2:35" ht="16.2" x14ac:dyDescent="0.3"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93"/>
      <c r="M733" s="28">
        <v>717</v>
      </c>
      <c r="N733" s="28" t="str">
        <f>IF(大表[[#This Row],[有效 / 無效]]="有效",大表[[#This Row],[序]],"")</f>
        <v/>
      </c>
      <c r="O733" s="28" t="str">
        <f t="shared" si="77"/>
        <v>紀念品</v>
      </c>
      <c r="P733" s="84">
        <f t="shared" ca="1" si="78"/>
        <v>46322</v>
      </c>
      <c r="Q733" s="28">
        <f t="shared" si="79"/>
        <v>0</v>
      </c>
      <c r="R733" s="28">
        <f t="shared" si="80"/>
        <v>0</v>
      </c>
      <c r="S733" s="28">
        <f>IF(COUNTA(大表[[#This Row],[舉例：陳大文]:[例：108]])=2,COUNTIF(大表[名+時數],大表[[#This Row],[名+時數]]),0)</f>
        <v>0</v>
      </c>
      <c r="T733" s="28" t="str">
        <f t="shared" si="81"/>
        <v>Sxxx</v>
      </c>
      <c r="U733" s="28" t="str">
        <f t="shared" si="82"/>
        <v>2526</v>
      </c>
      <c r="V733" s="28" t="str">
        <f t="shared" si="83"/>
        <v/>
      </c>
      <c r="W733" s="34"/>
      <c r="X733" s="35"/>
      <c r="Y733" s="52"/>
      <c r="Z733" s="31"/>
      <c r="AA733" s="31"/>
      <c r="AB733" s="31"/>
      <c r="AC7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3" s="173"/>
      <c r="AE733" s="174"/>
      <c r="AF733" s="174"/>
      <c r="AG733" s="174"/>
      <c r="AH733" s="174"/>
      <c r="AI733" s="179" t="str">
        <f>TRIM(CLEAN(大表[[#This Row],[舉例：陳大文]]))&amp;大表[[#This Row],[例：108]]</f>
        <v/>
      </c>
    </row>
    <row r="734" spans="2:35" ht="16.2" x14ac:dyDescent="0.3"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93"/>
      <c r="M734" s="28">
        <v>718</v>
      </c>
      <c r="N734" s="28" t="str">
        <f>IF(大表[[#This Row],[有效 / 無效]]="有效",大表[[#This Row],[序]],"")</f>
        <v/>
      </c>
      <c r="O734" s="28" t="str">
        <f t="shared" si="77"/>
        <v>紀念品</v>
      </c>
      <c r="P734" s="84">
        <f t="shared" ca="1" si="78"/>
        <v>46322</v>
      </c>
      <c r="Q734" s="28">
        <f t="shared" si="79"/>
        <v>0</v>
      </c>
      <c r="R734" s="28">
        <f t="shared" si="80"/>
        <v>0</v>
      </c>
      <c r="S734" s="28">
        <f>IF(COUNTA(大表[[#This Row],[舉例：陳大文]:[例：108]])=2,COUNTIF(大表[名+時數],大表[[#This Row],[名+時數]]),0)</f>
        <v>0</v>
      </c>
      <c r="T734" s="28" t="str">
        <f t="shared" si="81"/>
        <v>Sxxx</v>
      </c>
      <c r="U734" s="28" t="str">
        <f t="shared" si="82"/>
        <v>2526</v>
      </c>
      <c r="V734" s="28" t="str">
        <f t="shared" si="83"/>
        <v/>
      </c>
      <c r="W734" s="34"/>
      <c r="X734" s="35"/>
      <c r="Y734" s="52"/>
      <c r="Z734" s="31"/>
      <c r="AA734" s="31"/>
      <c r="AB734" s="31"/>
      <c r="AC7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4" s="173"/>
      <c r="AE734" s="174"/>
      <c r="AF734" s="174"/>
      <c r="AG734" s="174"/>
      <c r="AH734" s="174"/>
      <c r="AI734" s="179" t="str">
        <f>TRIM(CLEAN(大表[[#This Row],[舉例：陳大文]]))&amp;大表[[#This Row],[例：108]]</f>
        <v/>
      </c>
    </row>
    <row r="735" spans="2:35" ht="16.2" x14ac:dyDescent="0.3"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93"/>
      <c r="M735" s="28">
        <v>719</v>
      </c>
      <c r="N735" s="28" t="str">
        <f>IF(大表[[#This Row],[有效 / 無效]]="有效",大表[[#This Row],[序]],"")</f>
        <v/>
      </c>
      <c r="O735" s="28" t="str">
        <f t="shared" si="77"/>
        <v>紀念品</v>
      </c>
      <c r="P735" s="84">
        <f t="shared" ca="1" si="78"/>
        <v>46322</v>
      </c>
      <c r="Q735" s="28">
        <f t="shared" si="79"/>
        <v>0</v>
      </c>
      <c r="R735" s="28">
        <f t="shared" si="80"/>
        <v>0</v>
      </c>
      <c r="S735" s="28">
        <f>IF(COUNTA(大表[[#This Row],[舉例：陳大文]:[例：108]])=2,COUNTIF(大表[名+時數],大表[[#This Row],[名+時數]]),0)</f>
        <v>0</v>
      </c>
      <c r="T735" s="28" t="str">
        <f t="shared" si="81"/>
        <v>Sxxx</v>
      </c>
      <c r="U735" s="28" t="str">
        <f t="shared" si="82"/>
        <v>2526</v>
      </c>
      <c r="V735" s="28" t="str">
        <f t="shared" si="83"/>
        <v/>
      </c>
      <c r="W735" s="34"/>
      <c r="X735" s="35"/>
      <c r="Y735" s="52"/>
      <c r="Z735" s="31"/>
      <c r="AA735" s="31"/>
      <c r="AB735" s="31"/>
      <c r="AC7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5" s="173"/>
      <c r="AE735" s="174"/>
      <c r="AF735" s="174"/>
      <c r="AG735" s="174"/>
      <c r="AH735" s="174"/>
      <c r="AI735" s="179" t="str">
        <f>TRIM(CLEAN(大表[[#This Row],[舉例：陳大文]]))&amp;大表[[#This Row],[例：108]]</f>
        <v/>
      </c>
    </row>
    <row r="736" spans="2:35" ht="16.2" x14ac:dyDescent="0.3"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93"/>
      <c r="M736" s="28">
        <v>720</v>
      </c>
      <c r="N736" s="28" t="str">
        <f>IF(大表[[#This Row],[有效 / 無效]]="有效",大表[[#This Row],[序]],"")</f>
        <v/>
      </c>
      <c r="O736" s="28" t="str">
        <f t="shared" si="77"/>
        <v>紀念品</v>
      </c>
      <c r="P736" s="84">
        <f t="shared" ca="1" si="78"/>
        <v>46322</v>
      </c>
      <c r="Q736" s="28">
        <f t="shared" si="79"/>
        <v>0</v>
      </c>
      <c r="R736" s="28">
        <f t="shared" si="80"/>
        <v>0</v>
      </c>
      <c r="S736" s="28">
        <f>IF(COUNTA(大表[[#This Row],[舉例：陳大文]:[例：108]])=2,COUNTIF(大表[名+時數],大表[[#This Row],[名+時數]]),0)</f>
        <v>0</v>
      </c>
      <c r="T736" s="28" t="str">
        <f t="shared" si="81"/>
        <v>Sxxx</v>
      </c>
      <c r="U736" s="28" t="str">
        <f t="shared" si="82"/>
        <v>2526</v>
      </c>
      <c r="V736" s="28" t="str">
        <f t="shared" si="83"/>
        <v/>
      </c>
      <c r="W736" s="34"/>
      <c r="X736" s="35"/>
      <c r="Y736" s="52"/>
      <c r="Z736" s="31"/>
      <c r="AA736" s="31"/>
      <c r="AB736" s="31"/>
      <c r="AC7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6" s="173"/>
      <c r="AE736" s="174"/>
      <c r="AF736" s="174"/>
      <c r="AG736" s="174"/>
      <c r="AH736" s="174"/>
      <c r="AI736" s="179" t="str">
        <f>TRIM(CLEAN(大表[[#This Row],[舉例：陳大文]]))&amp;大表[[#This Row],[例：108]]</f>
        <v/>
      </c>
    </row>
    <row r="737" spans="2:35" ht="16.2" x14ac:dyDescent="0.3"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93"/>
      <c r="M737" s="28">
        <v>721</v>
      </c>
      <c r="N737" s="28" t="str">
        <f>IF(大表[[#This Row],[有效 / 無效]]="有效",大表[[#This Row],[序]],"")</f>
        <v/>
      </c>
      <c r="O737" s="28" t="str">
        <f t="shared" si="77"/>
        <v>紀念品</v>
      </c>
      <c r="P737" s="84">
        <f t="shared" ca="1" si="78"/>
        <v>46322</v>
      </c>
      <c r="Q737" s="28">
        <f t="shared" si="79"/>
        <v>0</v>
      </c>
      <c r="R737" s="28">
        <f t="shared" si="80"/>
        <v>0</v>
      </c>
      <c r="S737" s="28">
        <f>IF(COUNTA(大表[[#This Row],[舉例：陳大文]:[例：108]])=2,COUNTIF(大表[名+時數],大表[[#This Row],[名+時數]]),0)</f>
        <v>0</v>
      </c>
      <c r="T737" s="28" t="str">
        <f t="shared" si="81"/>
        <v>Sxxx</v>
      </c>
      <c r="U737" s="28" t="str">
        <f t="shared" si="82"/>
        <v>2526</v>
      </c>
      <c r="V737" s="28" t="str">
        <f t="shared" si="83"/>
        <v/>
      </c>
      <c r="W737" s="34"/>
      <c r="X737" s="35"/>
      <c r="Y737" s="52"/>
      <c r="Z737" s="31"/>
      <c r="AA737" s="31"/>
      <c r="AB737" s="31"/>
      <c r="AC7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7" s="173"/>
      <c r="AE737" s="174"/>
      <c r="AF737" s="174"/>
      <c r="AG737" s="174"/>
      <c r="AH737" s="174"/>
      <c r="AI737" s="179" t="str">
        <f>TRIM(CLEAN(大表[[#This Row],[舉例：陳大文]]))&amp;大表[[#This Row],[例：108]]</f>
        <v/>
      </c>
    </row>
    <row r="738" spans="2:35" ht="16.2" x14ac:dyDescent="0.3"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93"/>
      <c r="M738" s="28">
        <v>722</v>
      </c>
      <c r="N738" s="28" t="str">
        <f>IF(大表[[#This Row],[有效 / 無效]]="有效",大表[[#This Row],[序]],"")</f>
        <v/>
      </c>
      <c r="O738" s="28" t="str">
        <f t="shared" si="77"/>
        <v>紀念品</v>
      </c>
      <c r="P738" s="84">
        <f t="shared" ca="1" si="78"/>
        <v>46322</v>
      </c>
      <c r="Q738" s="28">
        <f t="shared" si="79"/>
        <v>0</v>
      </c>
      <c r="R738" s="28">
        <f t="shared" si="80"/>
        <v>0</v>
      </c>
      <c r="S738" s="28">
        <f>IF(COUNTA(大表[[#This Row],[舉例：陳大文]:[例：108]])=2,COUNTIF(大表[名+時數],大表[[#This Row],[名+時數]]),0)</f>
        <v>0</v>
      </c>
      <c r="T738" s="28" t="str">
        <f t="shared" si="81"/>
        <v>Sxxx</v>
      </c>
      <c r="U738" s="28" t="str">
        <f t="shared" si="82"/>
        <v>2526</v>
      </c>
      <c r="V738" s="28" t="str">
        <f t="shared" si="83"/>
        <v/>
      </c>
      <c r="W738" s="34"/>
      <c r="X738" s="35"/>
      <c r="Y738" s="52"/>
      <c r="Z738" s="31"/>
      <c r="AA738" s="31"/>
      <c r="AB738" s="31"/>
      <c r="AC7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8" s="173"/>
      <c r="AE738" s="174"/>
      <c r="AF738" s="174"/>
      <c r="AG738" s="174"/>
      <c r="AH738" s="174"/>
      <c r="AI738" s="179" t="str">
        <f>TRIM(CLEAN(大表[[#This Row],[舉例：陳大文]]))&amp;大表[[#This Row],[例：108]]</f>
        <v/>
      </c>
    </row>
    <row r="739" spans="2:35" ht="16.2" x14ac:dyDescent="0.3"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93"/>
      <c r="M739" s="28">
        <v>723</v>
      </c>
      <c r="N739" s="28" t="str">
        <f>IF(大表[[#This Row],[有效 / 無效]]="有效",大表[[#This Row],[序]],"")</f>
        <v/>
      </c>
      <c r="O739" s="28" t="str">
        <f t="shared" si="77"/>
        <v>紀念品</v>
      </c>
      <c r="P739" s="84">
        <f t="shared" ca="1" si="78"/>
        <v>46322</v>
      </c>
      <c r="Q739" s="28">
        <f t="shared" si="79"/>
        <v>0</v>
      </c>
      <c r="R739" s="28">
        <f t="shared" si="80"/>
        <v>0</v>
      </c>
      <c r="S739" s="28">
        <f>IF(COUNTA(大表[[#This Row],[舉例：陳大文]:[例：108]])=2,COUNTIF(大表[名+時數],大表[[#This Row],[名+時數]]),0)</f>
        <v>0</v>
      </c>
      <c r="T739" s="28" t="str">
        <f t="shared" si="81"/>
        <v>Sxxx</v>
      </c>
      <c r="U739" s="28" t="str">
        <f t="shared" si="82"/>
        <v>2526</v>
      </c>
      <c r="V739" s="28" t="str">
        <f t="shared" si="83"/>
        <v/>
      </c>
      <c r="W739" s="34"/>
      <c r="X739" s="35"/>
      <c r="Y739" s="52"/>
      <c r="Z739" s="31"/>
      <c r="AA739" s="31"/>
      <c r="AB739" s="31"/>
      <c r="AC7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39" s="173"/>
      <c r="AE739" s="174"/>
      <c r="AF739" s="174"/>
      <c r="AG739" s="174"/>
      <c r="AH739" s="174"/>
      <c r="AI739" s="179" t="str">
        <f>TRIM(CLEAN(大表[[#This Row],[舉例：陳大文]]))&amp;大表[[#This Row],[例：108]]</f>
        <v/>
      </c>
    </row>
    <row r="740" spans="2:35" ht="16.2" x14ac:dyDescent="0.3"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93"/>
      <c r="M740" s="28">
        <v>724</v>
      </c>
      <c r="N740" s="28" t="str">
        <f>IF(大表[[#This Row],[有效 / 無效]]="有效",大表[[#This Row],[序]],"")</f>
        <v/>
      </c>
      <c r="O740" s="28" t="str">
        <f t="shared" si="77"/>
        <v>紀念品</v>
      </c>
      <c r="P740" s="84">
        <f t="shared" ca="1" si="78"/>
        <v>46322</v>
      </c>
      <c r="Q740" s="28">
        <f t="shared" si="79"/>
        <v>0</v>
      </c>
      <c r="R740" s="28">
        <f t="shared" si="80"/>
        <v>0</v>
      </c>
      <c r="S740" s="28">
        <f>IF(COUNTA(大表[[#This Row],[舉例：陳大文]:[例：108]])=2,COUNTIF(大表[名+時數],大表[[#This Row],[名+時數]]),0)</f>
        <v>0</v>
      </c>
      <c r="T740" s="28" t="str">
        <f t="shared" si="81"/>
        <v>Sxxx</v>
      </c>
      <c r="U740" s="28" t="str">
        <f t="shared" si="82"/>
        <v>2526</v>
      </c>
      <c r="V740" s="28" t="str">
        <f t="shared" si="83"/>
        <v/>
      </c>
      <c r="W740" s="34"/>
      <c r="X740" s="35"/>
      <c r="Y740" s="52"/>
      <c r="Z740" s="31"/>
      <c r="AA740" s="31"/>
      <c r="AB740" s="31"/>
      <c r="AC7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0" s="173"/>
      <c r="AE740" s="174"/>
      <c r="AF740" s="174"/>
      <c r="AG740" s="174"/>
      <c r="AH740" s="174"/>
      <c r="AI740" s="179" t="str">
        <f>TRIM(CLEAN(大表[[#This Row],[舉例：陳大文]]))&amp;大表[[#This Row],[例：108]]</f>
        <v/>
      </c>
    </row>
    <row r="741" spans="2:35" ht="16.2" x14ac:dyDescent="0.3"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93"/>
      <c r="M741" s="28">
        <v>725</v>
      </c>
      <c r="N741" s="28" t="str">
        <f>IF(大表[[#This Row],[有效 / 無效]]="有效",大表[[#This Row],[序]],"")</f>
        <v/>
      </c>
      <c r="O741" s="28" t="str">
        <f t="shared" si="77"/>
        <v>紀念品</v>
      </c>
      <c r="P741" s="84">
        <f t="shared" ca="1" si="78"/>
        <v>46322</v>
      </c>
      <c r="Q741" s="28">
        <f t="shared" si="79"/>
        <v>0</v>
      </c>
      <c r="R741" s="28">
        <f t="shared" si="80"/>
        <v>0</v>
      </c>
      <c r="S741" s="28">
        <f>IF(COUNTA(大表[[#This Row],[舉例：陳大文]:[例：108]])=2,COUNTIF(大表[名+時數],大表[[#This Row],[名+時數]]),0)</f>
        <v>0</v>
      </c>
      <c r="T741" s="28" t="str">
        <f t="shared" si="81"/>
        <v>Sxxx</v>
      </c>
      <c r="U741" s="28" t="str">
        <f t="shared" si="82"/>
        <v>2526</v>
      </c>
      <c r="V741" s="28" t="str">
        <f t="shared" si="83"/>
        <v/>
      </c>
      <c r="W741" s="34"/>
      <c r="X741" s="35"/>
      <c r="Y741" s="52"/>
      <c r="Z741" s="31"/>
      <c r="AA741" s="31"/>
      <c r="AB741" s="31"/>
      <c r="AC7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1" s="173"/>
      <c r="AE741" s="174"/>
      <c r="AF741" s="174"/>
      <c r="AG741" s="174"/>
      <c r="AH741" s="174"/>
      <c r="AI741" s="179" t="str">
        <f>TRIM(CLEAN(大表[[#This Row],[舉例：陳大文]]))&amp;大表[[#This Row],[例：108]]</f>
        <v/>
      </c>
    </row>
    <row r="742" spans="2:35" ht="16.2" x14ac:dyDescent="0.3"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93"/>
      <c r="M742" s="28">
        <v>726</v>
      </c>
      <c r="N742" s="28" t="str">
        <f>IF(大表[[#This Row],[有效 / 無效]]="有效",大表[[#This Row],[序]],"")</f>
        <v/>
      </c>
      <c r="O742" s="28" t="str">
        <f t="shared" si="77"/>
        <v>紀念品</v>
      </c>
      <c r="P742" s="84">
        <f t="shared" ca="1" si="78"/>
        <v>46322</v>
      </c>
      <c r="Q742" s="28">
        <f t="shared" si="79"/>
        <v>0</v>
      </c>
      <c r="R742" s="28">
        <f t="shared" si="80"/>
        <v>0</v>
      </c>
      <c r="S742" s="28">
        <f>IF(COUNTA(大表[[#This Row],[舉例：陳大文]:[例：108]])=2,COUNTIF(大表[名+時數],大表[[#This Row],[名+時數]]),0)</f>
        <v>0</v>
      </c>
      <c r="T742" s="28" t="str">
        <f t="shared" si="81"/>
        <v>Sxxx</v>
      </c>
      <c r="U742" s="28" t="str">
        <f t="shared" si="82"/>
        <v>2526</v>
      </c>
      <c r="V742" s="28" t="str">
        <f t="shared" si="83"/>
        <v/>
      </c>
      <c r="W742" s="34"/>
      <c r="X742" s="35"/>
      <c r="Y742" s="52"/>
      <c r="Z742" s="31"/>
      <c r="AA742" s="31"/>
      <c r="AB742" s="31"/>
      <c r="AC7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2" s="173"/>
      <c r="AE742" s="174"/>
      <c r="AF742" s="174"/>
      <c r="AG742" s="174"/>
      <c r="AH742" s="174"/>
      <c r="AI742" s="179" t="str">
        <f>TRIM(CLEAN(大表[[#This Row],[舉例：陳大文]]))&amp;大表[[#This Row],[例：108]]</f>
        <v/>
      </c>
    </row>
    <row r="743" spans="2:35" ht="16.2" x14ac:dyDescent="0.3"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93"/>
      <c r="M743" s="28">
        <v>727</v>
      </c>
      <c r="N743" s="28" t="str">
        <f>IF(大表[[#This Row],[有效 / 無效]]="有效",大表[[#This Row],[序]],"")</f>
        <v/>
      </c>
      <c r="O743" s="28" t="str">
        <f t="shared" si="77"/>
        <v>紀念品</v>
      </c>
      <c r="P743" s="84">
        <f t="shared" ca="1" si="78"/>
        <v>46322</v>
      </c>
      <c r="Q743" s="28">
        <f t="shared" si="79"/>
        <v>0</v>
      </c>
      <c r="R743" s="28">
        <f t="shared" si="80"/>
        <v>0</v>
      </c>
      <c r="S743" s="28">
        <f>IF(COUNTA(大表[[#This Row],[舉例：陳大文]:[例：108]])=2,COUNTIF(大表[名+時數],大表[[#This Row],[名+時數]]),0)</f>
        <v>0</v>
      </c>
      <c r="T743" s="28" t="str">
        <f t="shared" si="81"/>
        <v>Sxxx</v>
      </c>
      <c r="U743" s="28" t="str">
        <f t="shared" si="82"/>
        <v>2526</v>
      </c>
      <c r="V743" s="28" t="str">
        <f t="shared" si="83"/>
        <v/>
      </c>
      <c r="W743" s="34"/>
      <c r="X743" s="35"/>
      <c r="Y743" s="52"/>
      <c r="Z743" s="31"/>
      <c r="AA743" s="31"/>
      <c r="AB743" s="31"/>
      <c r="AC7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3" s="173"/>
      <c r="AE743" s="174"/>
      <c r="AF743" s="174"/>
      <c r="AG743" s="174"/>
      <c r="AH743" s="174"/>
      <c r="AI743" s="179" t="str">
        <f>TRIM(CLEAN(大表[[#This Row],[舉例：陳大文]]))&amp;大表[[#This Row],[例：108]]</f>
        <v/>
      </c>
    </row>
    <row r="744" spans="2:35" ht="16.2" x14ac:dyDescent="0.3"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93"/>
      <c r="M744" s="28">
        <v>728</v>
      </c>
      <c r="N744" s="28" t="str">
        <f>IF(大表[[#This Row],[有效 / 無效]]="有效",大表[[#This Row],[序]],"")</f>
        <v/>
      </c>
      <c r="O744" s="28" t="str">
        <f t="shared" si="77"/>
        <v>紀念品</v>
      </c>
      <c r="P744" s="84">
        <f t="shared" ca="1" si="78"/>
        <v>46322</v>
      </c>
      <c r="Q744" s="28">
        <f t="shared" si="79"/>
        <v>0</v>
      </c>
      <c r="R744" s="28">
        <f t="shared" si="80"/>
        <v>0</v>
      </c>
      <c r="S744" s="28">
        <f>IF(COUNTA(大表[[#This Row],[舉例：陳大文]:[例：108]])=2,COUNTIF(大表[名+時數],大表[[#This Row],[名+時數]]),0)</f>
        <v>0</v>
      </c>
      <c r="T744" s="28" t="str">
        <f t="shared" si="81"/>
        <v>Sxxx</v>
      </c>
      <c r="U744" s="28" t="str">
        <f t="shared" si="82"/>
        <v>2526</v>
      </c>
      <c r="V744" s="28" t="str">
        <f t="shared" si="83"/>
        <v/>
      </c>
      <c r="W744" s="34"/>
      <c r="X744" s="35"/>
      <c r="Y744" s="52"/>
      <c r="Z744" s="31"/>
      <c r="AA744" s="31"/>
      <c r="AB744" s="31"/>
      <c r="AC7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4" s="173"/>
      <c r="AE744" s="174"/>
      <c r="AF744" s="174"/>
      <c r="AG744" s="174"/>
      <c r="AH744" s="174"/>
      <c r="AI744" s="179" t="str">
        <f>TRIM(CLEAN(大表[[#This Row],[舉例：陳大文]]))&amp;大表[[#This Row],[例：108]]</f>
        <v/>
      </c>
    </row>
    <row r="745" spans="2:35" ht="16.2" x14ac:dyDescent="0.3"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93"/>
      <c r="M745" s="28">
        <v>729</v>
      </c>
      <c r="N745" s="28" t="str">
        <f>IF(大表[[#This Row],[有效 / 無效]]="有效",大表[[#This Row],[序]],"")</f>
        <v/>
      </c>
      <c r="O745" s="28" t="str">
        <f t="shared" si="77"/>
        <v>紀念品</v>
      </c>
      <c r="P745" s="84">
        <f t="shared" ca="1" si="78"/>
        <v>46322</v>
      </c>
      <c r="Q745" s="28">
        <f t="shared" si="79"/>
        <v>0</v>
      </c>
      <c r="R745" s="28">
        <f t="shared" si="80"/>
        <v>0</v>
      </c>
      <c r="S745" s="28">
        <f>IF(COUNTA(大表[[#This Row],[舉例：陳大文]:[例：108]])=2,COUNTIF(大表[名+時數],大表[[#This Row],[名+時數]]),0)</f>
        <v>0</v>
      </c>
      <c r="T745" s="28" t="str">
        <f t="shared" si="81"/>
        <v>Sxxx</v>
      </c>
      <c r="U745" s="28" t="str">
        <f t="shared" si="82"/>
        <v>2526</v>
      </c>
      <c r="V745" s="28" t="str">
        <f t="shared" si="83"/>
        <v/>
      </c>
      <c r="W745" s="34"/>
      <c r="X745" s="35"/>
      <c r="Y745" s="52"/>
      <c r="Z745" s="31"/>
      <c r="AA745" s="31"/>
      <c r="AB745" s="31"/>
      <c r="AC7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5" s="173"/>
      <c r="AE745" s="174"/>
      <c r="AF745" s="174"/>
      <c r="AG745" s="174"/>
      <c r="AH745" s="174"/>
      <c r="AI745" s="179" t="str">
        <f>TRIM(CLEAN(大表[[#This Row],[舉例：陳大文]]))&amp;大表[[#This Row],[例：108]]</f>
        <v/>
      </c>
    </row>
    <row r="746" spans="2:35" ht="16.2" x14ac:dyDescent="0.3"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93"/>
      <c r="M746" s="28">
        <v>730</v>
      </c>
      <c r="N746" s="28" t="str">
        <f>IF(大表[[#This Row],[有效 / 無效]]="有效",大表[[#This Row],[序]],"")</f>
        <v/>
      </c>
      <c r="O746" s="28" t="str">
        <f t="shared" si="77"/>
        <v>紀念品</v>
      </c>
      <c r="P746" s="84">
        <f t="shared" ca="1" si="78"/>
        <v>46322</v>
      </c>
      <c r="Q746" s="28">
        <f t="shared" si="79"/>
        <v>0</v>
      </c>
      <c r="R746" s="28">
        <f t="shared" si="80"/>
        <v>0</v>
      </c>
      <c r="S746" s="28">
        <f>IF(COUNTA(大表[[#This Row],[舉例：陳大文]:[例：108]])=2,COUNTIF(大表[名+時數],大表[[#This Row],[名+時數]]),0)</f>
        <v>0</v>
      </c>
      <c r="T746" s="28" t="str">
        <f t="shared" si="81"/>
        <v>Sxxx</v>
      </c>
      <c r="U746" s="28" t="str">
        <f t="shared" si="82"/>
        <v>2526</v>
      </c>
      <c r="V746" s="28" t="str">
        <f t="shared" si="83"/>
        <v/>
      </c>
      <c r="W746" s="34"/>
      <c r="X746" s="35"/>
      <c r="Y746" s="52"/>
      <c r="Z746" s="31"/>
      <c r="AA746" s="31"/>
      <c r="AB746" s="31"/>
      <c r="AC7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6" s="173"/>
      <c r="AE746" s="174"/>
      <c r="AF746" s="174"/>
      <c r="AG746" s="174"/>
      <c r="AH746" s="174"/>
      <c r="AI746" s="179" t="str">
        <f>TRIM(CLEAN(大表[[#This Row],[舉例：陳大文]]))&amp;大表[[#This Row],[例：108]]</f>
        <v/>
      </c>
    </row>
    <row r="747" spans="2:35" ht="16.2" x14ac:dyDescent="0.3"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93"/>
      <c r="M747" s="28">
        <v>731</v>
      </c>
      <c r="N747" s="28" t="str">
        <f>IF(大表[[#This Row],[有效 / 無效]]="有效",大表[[#This Row],[序]],"")</f>
        <v/>
      </c>
      <c r="O747" s="28" t="str">
        <f t="shared" si="77"/>
        <v>紀念品</v>
      </c>
      <c r="P747" s="84">
        <f t="shared" ca="1" si="78"/>
        <v>46322</v>
      </c>
      <c r="Q747" s="28">
        <f t="shared" si="79"/>
        <v>0</v>
      </c>
      <c r="R747" s="28">
        <f t="shared" si="80"/>
        <v>0</v>
      </c>
      <c r="S747" s="28">
        <f>IF(COUNTA(大表[[#This Row],[舉例：陳大文]:[例：108]])=2,COUNTIF(大表[名+時數],大表[[#This Row],[名+時數]]),0)</f>
        <v>0</v>
      </c>
      <c r="T747" s="28" t="str">
        <f t="shared" si="81"/>
        <v>Sxxx</v>
      </c>
      <c r="U747" s="28" t="str">
        <f t="shared" si="82"/>
        <v>2526</v>
      </c>
      <c r="V747" s="28" t="str">
        <f t="shared" si="83"/>
        <v/>
      </c>
      <c r="W747" s="34"/>
      <c r="X747" s="35"/>
      <c r="Y747" s="52"/>
      <c r="Z747" s="31"/>
      <c r="AA747" s="31"/>
      <c r="AB747" s="31"/>
      <c r="AC7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7" s="173"/>
      <c r="AE747" s="174"/>
      <c r="AF747" s="174"/>
      <c r="AG747" s="174"/>
      <c r="AH747" s="174"/>
      <c r="AI747" s="179" t="str">
        <f>TRIM(CLEAN(大表[[#This Row],[舉例：陳大文]]))&amp;大表[[#This Row],[例：108]]</f>
        <v/>
      </c>
    </row>
    <row r="748" spans="2:35" ht="16.2" x14ac:dyDescent="0.3"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93"/>
      <c r="M748" s="28">
        <v>732</v>
      </c>
      <c r="N748" s="28" t="str">
        <f>IF(大表[[#This Row],[有效 / 無效]]="有效",大表[[#This Row],[序]],"")</f>
        <v/>
      </c>
      <c r="O748" s="28" t="str">
        <f t="shared" si="77"/>
        <v>紀念品</v>
      </c>
      <c r="P748" s="84">
        <f t="shared" ca="1" si="78"/>
        <v>46322</v>
      </c>
      <c r="Q748" s="28">
        <f t="shared" si="79"/>
        <v>0</v>
      </c>
      <c r="R748" s="28">
        <f t="shared" si="80"/>
        <v>0</v>
      </c>
      <c r="S748" s="28">
        <f>IF(COUNTA(大表[[#This Row],[舉例：陳大文]:[例：108]])=2,COUNTIF(大表[名+時數],大表[[#This Row],[名+時數]]),0)</f>
        <v>0</v>
      </c>
      <c r="T748" s="28" t="str">
        <f t="shared" si="81"/>
        <v>Sxxx</v>
      </c>
      <c r="U748" s="28" t="str">
        <f t="shared" si="82"/>
        <v>2526</v>
      </c>
      <c r="V748" s="28" t="str">
        <f t="shared" si="83"/>
        <v/>
      </c>
      <c r="W748" s="34"/>
      <c r="X748" s="35"/>
      <c r="Y748" s="52"/>
      <c r="Z748" s="31"/>
      <c r="AA748" s="31"/>
      <c r="AB748" s="31"/>
      <c r="AC7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8" s="173"/>
      <c r="AE748" s="174"/>
      <c r="AF748" s="174"/>
      <c r="AG748" s="174"/>
      <c r="AH748" s="174"/>
      <c r="AI748" s="179" t="str">
        <f>TRIM(CLEAN(大表[[#This Row],[舉例：陳大文]]))&amp;大表[[#This Row],[例：108]]</f>
        <v/>
      </c>
    </row>
    <row r="749" spans="2:35" ht="16.2" x14ac:dyDescent="0.3"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93"/>
      <c r="M749" s="28">
        <v>733</v>
      </c>
      <c r="N749" s="28" t="str">
        <f>IF(大表[[#This Row],[有效 / 無效]]="有效",大表[[#This Row],[序]],"")</f>
        <v/>
      </c>
      <c r="O749" s="28" t="str">
        <f t="shared" si="77"/>
        <v>紀念品</v>
      </c>
      <c r="P749" s="84">
        <f t="shared" ca="1" si="78"/>
        <v>46322</v>
      </c>
      <c r="Q749" s="28">
        <f t="shared" si="79"/>
        <v>0</v>
      </c>
      <c r="R749" s="28">
        <f t="shared" si="80"/>
        <v>0</v>
      </c>
      <c r="S749" s="28">
        <f>IF(COUNTA(大表[[#This Row],[舉例：陳大文]:[例：108]])=2,COUNTIF(大表[名+時數],大表[[#This Row],[名+時數]]),0)</f>
        <v>0</v>
      </c>
      <c r="T749" s="28" t="str">
        <f t="shared" si="81"/>
        <v>Sxxx</v>
      </c>
      <c r="U749" s="28" t="str">
        <f t="shared" si="82"/>
        <v>2526</v>
      </c>
      <c r="V749" s="28" t="str">
        <f t="shared" si="83"/>
        <v/>
      </c>
      <c r="W749" s="34"/>
      <c r="X749" s="35"/>
      <c r="Y749" s="52"/>
      <c r="Z749" s="31"/>
      <c r="AA749" s="31"/>
      <c r="AB749" s="31"/>
      <c r="AC7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49" s="173"/>
      <c r="AE749" s="174"/>
      <c r="AF749" s="174"/>
      <c r="AG749" s="174"/>
      <c r="AH749" s="174"/>
      <c r="AI749" s="179" t="str">
        <f>TRIM(CLEAN(大表[[#This Row],[舉例：陳大文]]))&amp;大表[[#This Row],[例：108]]</f>
        <v/>
      </c>
    </row>
    <row r="750" spans="2:35" ht="16.2" x14ac:dyDescent="0.3"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93"/>
      <c r="M750" s="28">
        <v>734</v>
      </c>
      <c r="N750" s="28" t="str">
        <f>IF(大表[[#This Row],[有效 / 無效]]="有效",大表[[#This Row],[序]],"")</f>
        <v/>
      </c>
      <c r="O750" s="28" t="str">
        <f t="shared" si="77"/>
        <v>紀念品</v>
      </c>
      <c r="P750" s="84">
        <f t="shared" ca="1" si="78"/>
        <v>46322</v>
      </c>
      <c r="Q750" s="28">
        <f t="shared" si="79"/>
        <v>0</v>
      </c>
      <c r="R750" s="28">
        <f t="shared" si="80"/>
        <v>0</v>
      </c>
      <c r="S750" s="28">
        <f>IF(COUNTA(大表[[#This Row],[舉例：陳大文]:[例：108]])=2,COUNTIF(大表[名+時數],大表[[#This Row],[名+時數]]),0)</f>
        <v>0</v>
      </c>
      <c r="T750" s="28" t="str">
        <f t="shared" si="81"/>
        <v>Sxxx</v>
      </c>
      <c r="U750" s="28" t="str">
        <f t="shared" si="82"/>
        <v>2526</v>
      </c>
      <c r="V750" s="28" t="str">
        <f t="shared" si="83"/>
        <v/>
      </c>
      <c r="W750" s="34"/>
      <c r="X750" s="35"/>
      <c r="Y750" s="52"/>
      <c r="Z750" s="31"/>
      <c r="AA750" s="31"/>
      <c r="AB750" s="31"/>
      <c r="AC7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0" s="173"/>
      <c r="AE750" s="174"/>
      <c r="AF750" s="174"/>
      <c r="AG750" s="174"/>
      <c r="AH750" s="174"/>
      <c r="AI750" s="179" t="str">
        <f>TRIM(CLEAN(大表[[#This Row],[舉例：陳大文]]))&amp;大表[[#This Row],[例：108]]</f>
        <v/>
      </c>
    </row>
    <row r="751" spans="2:35" ht="16.2" x14ac:dyDescent="0.3"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93"/>
      <c r="M751" s="28">
        <v>735</v>
      </c>
      <c r="N751" s="28" t="str">
        <f>IF(大表[[#This Row],[有效 / 無效]]="有效",大表[[#This Row],[序]],"")</f>
        <v/>
      </c>
      <c r="O751" s="28" t="str">
        <f t="shared" si="77"/>
        <v>紀念品</v>
      </c>
      <c r="P751" s="84">
        <f t="shared" ca="1" si="78"/>
        <v>46322</v>
      </c>
      <c r="Q751" s="28">
        <f t="shared" si="79"/>
        <v>0</v>
      </c>
      <c r="R751" s="28">
        <f t="shared" si="80"/>
        <v>0</v>
      </c>
      <c r="S751" s="28">
        <f>IF(COUNTA(大表[[#This Row],[舉例：陳大文]:[例：108]])=2,COUNTIF(大表[名+時數],大表[[#This Row],[名+時數]]),0)</f>
        <v>0</v>
      </c>
      <c r="T751" s="28" t="str">
        <f t="shared" si="81"/>
        <v>Sxxx</v>
      </c>
      <c r="U751" s="28" t="str">
        <f t="shared" si="82"/>
        <v>2526</v>
      </c>
      <c r="V751" s="28" t="str">
        <f t="shared" si="83"/>
        <v/>
      </c>
      <c r="W751" s="34"/>
      <c r="X751" s="35"/>
      <c r="Y751" s="52"/>
      <c r="Z751" s="31"/>
      <c r="AA751" s="31"/>
      <c r="AB751" s="31"/>
      <c r="AC7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1" s="173"/>
      <c r="AE751" s="174"/>
      <c r="AF751" s="174"/>
      <c r="AG751" s="174"/>
      <c r="AH751" s="174"/>
      <c r="AI751" s="179" t="str">
        <f>TRIM(CLEAN(大表[[#This Row],[舉例：陳大文]]))&amp;大表[[#This Row],[例：108]]</f>
        <v/>
      </c>
    </row>
    <row r="752" spans="2:35" ht="16.2" x14ac:dyDescent="0.3"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93"/>
      <c r="M752" s="28">
        <v>736</v>
      </c>
      <c r="N752" s="28" t="str">
        <f>IF(大表[[#This Row],[有效 / 無效]]="有效",大表[[#This Row],[序]],"")</f>
        <v/>
      </c>
      <c r="O752" s="28" t="str">
        <f t="shared" si="77"/>
        <v>紀念品</v>
      </c>
      <c r="P752" s="84">
        <f t="shared" ca="1" si="78"/>
        <v>46322</v>
      </c>
      <c r="Q752" s="28">
        <f t="shared" si="79"/>
        <v>0</v>
      </c>
      <c r="R752" s="28">
        <f t="shared" si="80"/>
        <v>0</v>
      </c>
      <c r="S752" s="28">
        <f>IF(COUNTA(大表[[#This Row],[舉例：陳大文]:[例：108]])=2,COUNTIF(大表[名+時數],大表[[#This Row],[名+時數]]),0)</f>
        <v>0</v>
      </c>
      <c r="T752" s="28" t="str">
        <f t="shared" si="81"/>
        <v>Sxxx</v>
      </c>
      <c r="U752" s="28" t="str">
        <f t="shared" si="82"/>
        <v>2526</v>
      </c>
      <c r="V752" s="28" t="str">
        <f t="shared" si="83"/>
        <v/>
      </c>
      <c r="W752" s="34"/>
      <c r="X752" s="35"/>
      <c r="Y752" s="52"/>
      <c r="Z752" s="31"/>
      <c r="AA752" s="31"/>
      <c r="AB752" s="31"/>
      <c r="AC7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2" s="173"/>
      <c r="AE752" s="174"/>
      <c r="AF752" s="174"/>
      <c r="AG752" s="174"/>
      <c r="AH752" s="174"/>
      <c r="AI752" s="179" t="str">
        <f>TRIM(CLEAN(大表[[#This Row],[舉例：陳大文]]))&amp;大表[[#This Row],[例：108]]</f>
        <v/>
      </c>
    </row>
    <row r="753" spans="2:35" ht="16.2" x14ac:dyDescent="0.3"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93"/>
      <c r="M753" s="28">
        <v>737</v>
      </c>
      <c r="N753" s="28" t="str">
        <f>IF(大表[[#This Row],[有效 / 無效]]="有效",大表[[#This Row],[序]],"")</f>
        <v/>
      </c>
      <c r="O753" s="28" t="str">
        <f t="shared" si="77"/>
        <v>紀念品</v>
      </c>
      <c r="P753" s="84">
        <f t="shared" ca="1" si="78"/>
        <v>46322</v>
      </c>
      <c r="Q753" s="28">
        <f t="shared" si="79"/>
        <v>0</v>
      </c>
      <c r="R753" s="28">
        <f t="shared" si="80"/>
        <v>0</v>
      </c>
      <c r="S753" s="28">
        <f>IF(COUNTA(大表[[#This Row],[舉例：陳大文]:[例：108]])=2,COUNTIF(大表[名+時數],大表[[#This Row],[名+時數]]),0)</f>
        <v>0</v>
      </c>
      <c r="T753" s="28" t="str">
        <f t="shared" si="81"/>
        <v>Sxxx</v>
      </c>
      <c r="U753" s="28" t="str">
        <f t="shared" si="82"/>
        <v>2526</v>
      </c>
      <c r="V753" s="28" t="str">
        <f t="shared" si="83"/>
        <v/>
      </c>
      <c r="W753" s="34"/>
      <c r="X753" s="35"/>
      <c r="Y753" s="52"/>
      <c r="Z753" s="31"/>
      <c r="AA753" s="31"/>
      <c r="AB753" s="31"/>
      <c r="AC7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3" s="173"/>
      <c r="AE753" s="174"/>
      <c r="AF753" s="174"/>
      <c r="AG753" s="174"/>
      <c r="AH753" s="174"/>
      <c r="AI753" s="179" t="str">
        <f>TRIM(CLEAN(大表[[#This Row],[舉例：陳大文]]))&amp;大表[[#This Row],[例：108]]</f>
        <v/>
      </c>
    </row>
    <row r="754" spans="2:35" ht="16.2" x14ac:dyDescent="0.3"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93"/>
      <c r="M754" s="28">
        <v>738</v>
      </c>
      <c r="N754" s="28" t="str">
        <f>IF(大表[[#This Row],[有效 / 無效]]="有效",大表[[#This Row],[序]],"")</f>
        <v/>
      </c>
      <c r="O754" s="28" t="str">
        <f t="shared" si="77"/>
        <v>紀念品</v>
      </c>
      <c r="P754" s="84">
        <f t="shared" ca="1" si="78"/>
        <v>46322</v>
      </c>
      <c r="Q754" s="28">
        <f t="shared" si="79"/>
        <v>0</v>
      </c>
      <c r="R754" s="28">
        <f t="shared" si="80"/>
        <v>0</v>
      </c>
      <c r="S754" s="28">
        <f>IF(COUNTA(大表[[#This Row],[舉例：陳大文]:[例：108]])=2,COUNTIF(大表[名+時數],大表[[#This Row],[名+時數]]),0)</f>
        <v>0</v>
      </c>
      <c r="T754" s="28" t="str">
        <f t="shared" si="81"/>
        <v>Sxxx</v>
      </c>
      <c r="U754" s="28" t="str">
        <f t="shared" si="82"/>
        <v>2526</v>
      </c>
      <c r="V754" s="28" t="str">
        <f t="shared" si="83"/>
        <v/>
      </c>
      <c r="W754" s="34"/>
      <c r="X754" s="35"/>
      <c r="Y754" s="52"/>
      <c r="Z754" s="31"/>
      <c r="AA754" s="31"/>
      <c r="AB754" s="31"/>
      <c r="AC7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4" s="173"/>
      <c r="AE754" s="174"/>
      <c r="AF754" s="174"/>
      <c r="AG754" s="174"/>
      <c r="AH754" s="174"/>
      <c r="AI754" s="179" t="str">
        <f>TRIM(CLEAN(大表[[#This Row],[舉例：陳大文]]))&amp;大表[[#This Row],[例：108]]</f>
        <v/>
      </c>
    </row>
    <row r="755" spans="2:35" ht="16.2" x14ac:dyDescent="0.3"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93"/>
      <c r="M755" s="28">
        <v>739</v>
      </c>
      <c r="N755" s="28" t="str">
        <f>IF(大表[[#This Row],[有效 / 無效]]="有效",大表[[#This Row],[序]],"")</f>
        <v/>
      </c>
      <c r="O755" s="28" t="str">
        <f t="shared" si="77"/>
        <v>紀念品</v>
      </c>
      <c r="P755" s="84">
        <f t="shared" ca="1" si="78"/>
        <v>46322</v>
      </c>
      <c r="Q755" s="28">
        <f t="shared" si="79"/>
        <v>0</v>
      </c>
      <c r="R755" s="28">
        <f t="shared" si="80"/>
        <v>0</v>
      </c>
      <c r="S755" s="28">
        <f>IF(COUNTA(大表[[#This Row],[舉例：陳大文]:[例：108]])=2,COUNTIF(大表[名+時數],大表[[#This Row],[名+時數]]),0)</f>
        <v>0</v>
      </c>
      <c r="T755" s="28" t="str">
        <f t="shared" si="81"/>
        <v>Sxxx</v>
      </c>
      <c r="U755" s="28" t="str">
        <f t="shared" si="82"/>
        <v>2526</v>
      </c>
      <c r="V755" s="28" t="str">
        <f t="shared" si="83"/>
        <v/>
      </c>
      <c r="W755" s="34"/>
      <c r="X755" s="35"/>
      <c r="Y755" s="52"/>
      <c r="Z755" s="31"/>
      <c r="AA755" s="31"/>
      <c r="AB755" s="31"/>
      <c r="AC7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5" s="173"/>
      <c r="AE755" s="174"/>
      <c r="AF755" s="174"/>
      <c r="AG755" s="174"/>
      <c r="AH755" s="174"/>
      <c r="AI755" s="179" t="str">
        <f>TRIM(CLEAN(大表[[#This Row],[舉例：陳大文]]))&amp;大表[[#This Row],[例：108]]</f>
        <v/>
      </c>
    </row>
    <row r="756" spans="2:35" ht="16.2" x14ac:dyDescent="0.3"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93"/>
      <c r="M756" s="28">
        <v>740</v>
      </c>
      <c r="N756" s="28" t="str">
        <f>IF(大表[[#This Row],[有效 / 無效]]="有效",大表[[#This Row],[序]],"")</f>
        <v/>
      </c>
      <c r="O756" s="28" t="str">
        <f t="shared" si="77"/>
        <v>紀念品</v>
      </c>
      <c r="P756" s="84">
        <f t="shared" ca="1" si="78"/>
        <v>46322</v>
      </c>
      <c r="Q756" s="28">
        <f t="shared" si="79"/>
        <v>0</v>
      </c>
      <c r="R756" s="28">
        <f t="shared" si="80"/>
        <v>0</v>
      </c>
      <c r="S756" s="28">
        <f>IF(COUNTA(大表[[#This Row],[舉例：陳大文]:[例：108]])=2,COUNTIF(大表[名+時數],大表[[#This Row],[名+時數]]),0)</f>
        <v>0</v>
      </c>
      <c r="T756" s="28" t="str">
        <f t="shared" si="81"/>
        <v>Sxxx</v>
      </c>
      <c r="U756" s="28" t="str">
        <f t="shared" si="82"/>
        <v>2526</v>
      </c>
      <c r="V756" s="28" t="str">
        <f t="shared" si="83"/>
        <v/>
      </c>
      <c r="W756" s="34"/>
      <c r="X756" s="35"/>
      <c r="Y756" s="52"/>
      <c r="Z756" s="31"/>
      <c r="AA756" s="31"/>
      <c r="AB756" s="31"/>
      <c r="AC7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6" s="173"/>
      <c r="AE756" s="174"/>
      <c r="AF756" s="174"/>
      <c r="AG756" s="174"/>
      <c r="AH756" s="174"/>
      <c r="AI756" s="179" t="str">
        <f>TRIM(CLEAN(大表[[#This Row],[舉例：陳大文]]))&amp;大表[[#This Row],[例：108]]</f>
        <v/>
      </c>
    </row>
    <row r="757" spans="2:35" ht="16.2" x14ac:dyDescent="0.3"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93"/>
      <c r="M757" s="28">
        <v>741</v>
      </c>
      <c r="N757" s="28" t="str">
        <f>IF(大表[[#This Row],[有效 / 無效]]="有效",大表[[#This Row],[序]],"")</f>
        <v/>
      </c>
      <c r="O757" s="28" t="str">
        <f t="shared" si="77"/>
        <v>紀念品</v>
      </c>
      <c r="P757" s="84">
        <f t="shared" ca="1" si="78"/>
        <v>46322</v>
      </c>
      <c r="Q757" s="28">
        <f t="shared" si="79"/>
        <v>0</v>
      </c>
      <c r="R757" s="28">
        <f t="shared" si="80"/>
        <v>0</v>
      </c>
      <c r="S757" s="28">
        <f>IF(COUNTA(大表[[#This Row],[舉例：陳大文]:[例：108]])=2,COUNTIF(大表[名+時數],大表[[#This Row],[名+時數]]),0)</f>
        <v>0</v>
      </c>
      <c r="T757" s="28" t="str">
        <f t="shared" si="81"/>
        <v>Sxxx</v>
      </c>
      <c r="U757" s="28" t="str">
        <f t="shared" si="82"/>
        <v>2526</v>
      </c>
      <c r="V757" s="28" t="str">
        <f t="shared" si="83"/>
        <v/>
      </c>
      <c r="W757" s="34"/>
      <c r="X757" s="35"/>
      <c r="Y757" s="52"/>
      <c r="Z757" s="31"/>
      <c r="AA757" s="31"/>
      <c r="AB757" s="31"/>
      <c r="AC7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7" s="173"/>
      <c r="AE757" s="174"/>
      <c r="AF757" s="174"/>
      <c r="AG757" s="174"/>
      <c r="AH757" s="174"/>
      <c r="AI757" s="179" t="str">
        <f>TRIM(CLEAN(大表[[#This Row],[舉例：陳大文]]))&amp;大表[[#This Row],[例：108]]</f>
        <v/>
      </c>
    </row>
    <row r="758" spans="2:35" ht="16.2" x14ac:dyDescent="0.3"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93"/>
      <c r="M758" s="28">
        <v>742</v>
      </c>
      <c r="N758" s="28" t="str">
        <f>IF(大表[[#This Row],[有效 / 無效]]="有效",大表[[#This Row],[序]],"")</f>
        <v/>
      </c>
      <c r="O758" s="28" t="str">
        <f t="shared" si="77"/>
        <v>紀念品</v>
      </c>
      <c r="P758" s="84">
        <f t="shared" ca="1" si="78"/>
        <v>46322</v>
      </c>
      <c r="Q758" s="28">
        <f t="shared" si="79"/>
        <v>0</v>
      </c>
      <c r="R758" s="28">
        <f t="shared" si="80"/>
        <v>0</v>
      </c>
      <c r="S758" s="28">
        <f>IF(COUNTA(大表[[#This Row],[舉例：陳大文]:[例：108]])=2,COUNTIF(大表[名+時數],大表[[#This Row],[名+時數]]),0)</f>
        <v>0</v>
      </c>
      <c r="T758" s="28" t="str">
        <f t="shared" si="81"/>
        <v>Sxxx</v>
      </c>
      <c r="U758" s="28" t="str">
        <f t="shared" si="82"/>
        <v>2526</v>
      </c>
      <c r="V758" s="28" t="str">
        <f t="shared" si="83"/>
        <v/>
      </c>
      <c r="W758" s="34"/>
      <c r="X758" s="35"/>
      <c r="Y758" s="52"/>
      <c r="Z758" s="31"/>
      <c r="AA758" s="31"/>
      <c r="AB758" s="31"/>
      <c r="AC7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8" s="173"/>
      <c r="AE758" s="174"/>
      <c r="AF758" s="174"/>
      <c r="AG758" s="174"/>
      <c r="AH758" s="174"/>
      <c r="AI758" s="179" t="str">
        <f>TRIM(CLEAN(大表[[#This Row],[舉例：陳大文]]))&amp;大表[[#This Row],[例：108]]</f>
        <v/>
      </c>
    </row>
    <row r="759" spans="2:35" ht="16.2" x14ac:dyDescent="0.3"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93"/>
      <c r="M759" s="28">
        <v>743</v>
      </c>
      <c r="N759" s="28" t="str">
        <f>IF(大表[[#This Row],[有效 / 無效]]="有效",大表[[#This Row],[序]],"")</f>
        <v/>
      </c>
      <c r="O759" s="28" t="str">
        <f t="shared" si="77"/>
        <v>紀念品</v>
      </c>
      <c r="P759" s="84">
        <f t="shared" ca="1" si="78"/>
        <v>46322</v>
      </c>
      <c r="Q759" s="28">
        <f t="shared" si="79"/>
        <v>0</v>
      </c>
      <c r="R759" s="28">
        <f t="shared" si="80"/>
        <v>0</v>
      </c>
      <c r="S759" s="28">
        <f>IF(COUNTA(大表[[#This Row],[舉例：陳大文]:[例：108]])=2,COUNTIF(大表[名+時數],大表[[#This Row],[名+時數]]),0)</f>
        <v>0</v>
      </c>
      <c r="T759" s="28" t="str">
        <f t="shared" si="81"/>
        <v>Sxxx</v>
      </c>
      <c r="U759" s="28" t="str">
        <f t="shared" si="82"/>
        <v>2526</v>
      </c>
      <c r="V759" s="28" t="str">
        <f t="shared" si="83"/>
        <v/>
      </c>
      <c r="W759" s="34"/>
      <c r="X759" s="35"/>
      <c r="Y759" s="52"/>
      <c r="Z759" s="31"/>
      <c r="AA759" s="31"/>
      <c r="AB759" s="31"/>
      <c r="AC7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59" s="173"/>
      <c r="AE759" s="174"/>
      <c r="AF759" s="174"/>
      <c r="AG759" s="174"/>
      <c r="AH759" s="174"/>
      <c r="AI759" s="179" t="str">
        <f>TRIM(CLEAN(大表[[#This Row],[舉例：陳大文]]))&amp;大表[[#This Row],[例：108]]</f>
        <v/>
      </c>
    </row>
    <row r="760" spans="2:35" ht="16.2" x14ac:dyDescent="0.3"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93"/>
      <c r="M760" s="28">
        <v>744</v>
      </c>
      <c r="N760" s="28" t="str">
        <f>IF(大表[[#This Row],[有效 / 無效]]="有效",大表[[#This Row],[序]],"")</f>
        <v/>
      </c>
      <c r="O760" s="28" t="str">
        <f t="shared" si="77"/>
        <v>紀念品</v>
      </c>
      <c r="P760" s="84">
        <f t="shared" ca="1" si="78"/>
        <v>46322</v>
      </c>
      <c r="Q760" s="28">
        <f t="shared" si="79"/>
        <v>0</v>
      </c>
      <c r="R760" s="28">
        <f t="shared" si="80"/>
        <v>0</v>
      </c>
      <c r="S760" s="28">
        <f>IF(COUNTA(大表[[#This Row],[舉例：陳大文]:[例：108]])=2,COUNTIF(大表[名+時數],大表[[#This Row],[名+時數]]),0)</f>
        <v>0</v>
      </c>
      <c r="T760" s="28" t="str">
        <f t="shared" si="81"/>
        <v>Sxxx</v>
      </c>
      <c r="U760" s="28" t="str">
        <f t="shared" si="82"/>
        <v>2526</v>
      </c>
      <c r="V760" s="28" t="str">
        <f t="shared" si="83"/>
        <v/>
      </c>
      <c r="W760" s="34"/>
      <c r="X760" s="35"/>
      <c r="Y760" s="52"/>
      <c r="Z760" s="31"/>
      <c r="AA760" s="31"/>
      <c r="AB760" s="31"/>
      <c r="AC7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0" s="173"/>
      <c r="AE760" s="174"/>
      <c r="AF760" s="174"/>
      <c r="AG760" s="174"/>
      <c r="AH760" s="174"/>
      <c r="AI760" s="179" t="str">
        <f>TRIM(CLEAN(大表[[#This Row],[舉例：陳大文]]))&amp;大表[[#This Row],[例：108]]</f>
        <v/>
      </c>
    </row>
    <row r="761" spans="2:35" ht="16.2" x14ac:dyDescent="0.3"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93"/>
      <c r="M761" s="28">
        <v>745</v>
      </c>
      <c r="N761" s="28" t="str">
        <f>IF(大表[[#This Row],[有效 / 無效]]="有效",大表[[#This Row],[序]],"")</f>
        <v/>
      </c>
      <c r="O761" s="28" t="str">
        <f t="shared" si="77"/>
        <v>紀念品</v>
      </c>
      <c r="P761" s="84">
        <f t="shared" ca="1" si="78"/>
        <v>46322</v>
      </c>
      <c r="Q761" s="28">
        <f t="shared" si="79"/>
        <v>0</v>
      </c>
      <c r="R761" s="28">
        <f t="shared" si="80"/>
        <v>0</v>
      </c>
      <c r="S761" s="28">
        <f>IF(COUNTA(大表[[#This Row],[舉例：陳大文]:[例：108]])=2,COUNTIF(大表[名+時數],大表[[#This Row],[名+時數]]),0)</f>
        <v>0</v>
      </c>
      <c r="T761" s="28" t="str">
        <f t="shared" si="81"/>
        <v>Sxxx</v>
      </c>
      <c r="U761" s="28" t="str">
        <f t="shared" si="82"/>
        <v>2526</v>
      </c>
      <c r="V761" s="28" t="str">
        <f t="shared" si="83"/>
        <v/>
      </c>
      <c r="W761" s="34"/>
      <c r="X761" s="35"/>
      <c r="Y761" s="52"/>
      <c r="Z761" s="31"/>
      <c r="AA761" s="31"/>
      <c r="AB761" s="31"/>
      <c r="AC7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1" s="173"/>
      <c r="AE761" s="174"/>
      <c r="AF761" s="174"/>
      <c r="AG761" s="174"/>
      <c r="AH761" s="174"/>
      <c r="AI761" s="179" t="str">
        <f>TRIM(CLEAN(大表[[#This Row],[舉例：陳大文]]))&amp;大表[[#This Row],[例：108]]</f>
        <v/>
      </c>
    </row>
    <row r="762" spans="2:35" ht="16.2" x14ac:dyDescent="0.3"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93"/>
      <c r="M762" s="28">
        <v>746</v>
      </c>
      <c r="N762" s="28" t="str">
        <f>IF(大表[[#This Row],[有效 / 無效]]="有效",大表[[#This Row],[序]],"")</f>
        <v/>
      </c>
      <c r="O762" s="28" t="str">
        <f t="shared" si="77"/>
        <v>紀念品</v>
      </c>
      <c r="P762" s="84">
        <f t="shared" ca="1" si="78"/>
        <v>46322</v>
      </c>
      <c r="Q762" s="28">
        <f t="shared" si="79"/>
        <v>0</v>
      </c>
      <c r="R762" s="28">
        <f t="shared" si="80"/>
        <v>0</v>
      </c>
      <c r="S762" s="28">
        <f>IF(COUNTA(大表[[#This Row],[舉例：陳大文]:[例：108]])=2,COUNTIF(大表[名+時數],大表[[#This Row],[名+時數]]),0)</f>
        <v>0</v>
      </c>
      <c r="T762" s="28" t="str">
        <f t="shared" si="81"/>
        <v>Sxxx</v>
      </c>
      <c r="U762" s="28" t="str">
        <f t="shared" si="82"/>
        <v>2526</v>
      </c>
      <c r="V762" s="28" t="str">
        <f t="shared" si="83"/>
        <v/>
      </c>
      <c r="W762" s="34"/>
      <c r="X762" s="35"/>
      <c r="Y762" s="52"/>
      <c r="Z762" s="31"/>
      <c r="AA762" s="31"/>
      <c r="AB762" s="31"/>
      <c r="AC7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2" s="173"/>
      <c r="AE762" s="174"/>
      <c r="AF762" s="174"/>
      <c r="AG762" s="174"/>
      <c r="AH762" s="174"/>
      <c r="AI762" s="179" t="str">
        <f>TRIM(CLEAN(大表[[#This Row],[舉例：陳大文]]))&amp;大表[[#This Row],[例：108]]</f>
        <v/>
      </c>
    </row>
    <row r="763" spans="2:35" ht="16.2" x14ac:dyDescent="0.3"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93"/>
      <c r="M763" s="28">
        <v>747</v>
      </c>
      <c r="N763" s="28" t="str">
        <f>IF(大表[[#This Row],[有效 / 無效]]="有效",大表[[#This Row],[序]],"")</f>
        <v/>
      </c>
      <c r="O763" s="28" t="str">
        <f t="shared" si="77"/>
        <v>紀念品</v>
      </c>
      <c r="P763" s="84">
        <f t="shared" ca="1" si="78"/>
        <v>46322</v>
      </c>
      <c r="Q763" s="28">
        <f t="shared" si="79"/>
        <v>0</v>
      </c>
      <c r="R763" s="28">
        <f t="shared" si="80"/>
        <v>0</v>
      </c>
      <c r="S763" s="28">
        <f>IF(COUNTA(大表[[#This Row],[舉例：陳大文]:[例：108]])=2,COUNTIF(大表[名+時數],大表[[#This Row],[名+時數]]),0)</f>
        <v>0</v>
      </c>
      <c r="T763" s="28" t="str">
        <f t="shared" si="81"/>
        <v>Sxxx</v>
      </c>
      <c r="U763" s="28" t="str">
        <f t="shared" si="82"/>
        <v>2526</v>
      </c>
      <c r="V763" s="28" t="str">
        <f t="shared" si="83"/>
        <v/>
      </c>
      <c r="W763" s="34"/>
      <c r="X763" s="35"/>
      <c r="Y763" s="52"/>
      <c r="Z763" s="31"/>
      <c r="AA763" s="31"/>
      <c r="AB763" s="31"/>
      <c r="AC7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3" s="173"/>
      <c r="AE763" s="174"/>
      <c r="AF763" s="174"/>
      <c r="AG763" s="174"/>
      <c r="AH763" s="174"/>
      <c r="AI763" s="179" t="str">
        <f>TRIM(CLEAN(大表[[#This Row],[舉例：陳大文]]))&amp;大表[[#This Row],[例：108]]</f>
        <v/>
      </c>
    </row>
    <row r="764" spans="2:35" ht="16.2" x14ac:dyDescent="0.3"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93"/>
      <c r="M764" s="28">
        <v>748</v>
      </c>
      <c r="N764" s="28" t="str">
        <f>IF(大表[[#This Row],[有效 / 無效]]="有效",大表[[#This Row],[序]],"")</f>
        <v/>
      </c>
      <c r="O764" s="28" t="str">
        <f t="shared" si="77"/>
        <v>紀念品</v>
      </c>
      <c r="P764" s="84">
        <f t="shared" ca="1" si="78"/>
        <v>46322</v>
      </c>
      <c r="Q764" s="28">
        <f t="shared" si="79"/>
        <v>0</v>
      </c>
      <c r="R764" s="28">
        <f t="shared" si="80"/>
        <v>0</v>
      </c>
      <c r="S764" s="28">
        <f>IF(COUNTA(大表[[#This Row],[舉例：陳大文]:[例：108]])=2,COUNTIF(大表[名+時數],大表[[#This Row],[名+時數]]),0)</f>
        <v>0</v>
      </c>
      <c r="T764" s="28" t="str">
        <f t="shared" si="81"/>
        <v>Sxxx</v>
      </c>
      <c r="U764" s="28" t="str">
        <f t="shared" si="82"/>
        <v>2526</v>
      </c>
      <c r="V764" s="28" t="str">
        <f t="shared" si="83"/>
        <v/>
      </c>
      <c r="W764" s="34"/>
      <c r="X764" s="35"/>
      <c r="Y764" s="52"/>
      <c r="Z764" s="31"/>
      <c r="AA764" s="31"/>
      <c r="AB764" s="31"/>
      <c r="AC7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4" s="173"/>
      <c r="AE764" s="174"/>
      <c r="AF764" s="174"/>
      <c r="AG764" s="174"/>
      <c r="AH764" s="174"/>
      <c r="AI764" s="179" t="str">
        <f>TRIM(CLEAN(大表[[#This Row],[舉例：陳大文]]))&amp;大表[[#This Row],[例：108]]</f>
        <v/>
      </c>
    </row>
    <row r="765" spans="2:35" ht="16.2" x14ac:dyDescent="0.3"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93"/>
      <c r="M765" s="28">
        <v>749</v>
      </c>
      <c r="N765" s="28" t="str">
        <f>IF(大表[[#This Row],[有效 / 無效]]="有效",大表[[#This Row],[序]],"")</f>
        <v/>
      </c>
      <c r="O765" s="28" t="str">
        <f t="shared" si="77"/>
        <v>紀念品</v>
      </c>
      <c r="P765" s="84">
        <f t="shared" ca="1" si="78"/>
        <v>46322</v>
      </c>
      <c r="Q765" s="28">
        <f t="shared" si="79"/>
        <v>0</v>
      </c>
      <c r="R765" s="28">
        <f t="shared" si="80"/>
        <v>0</v>
      </c>
      <c r="S765" s="28">
        <f>IF(COUNTA(大表[[#This Row],[舉例：陳大文]:[例：108]])=2,COUNTIF(大表[名+時數],大表[[#This Row],[名+時數]]),0)</f>
        <v>0</v>
      </c>
      <c r="T765" s="28" t="str">
        <f t="shared" si="81"/>
        <v>Sxxx</v>
      </c>
      <c r="U765" s="28" t="str">
        <f t="shared" si="82"/>
        <v>2526</v>
      </c>
      <c r="V765" s="28" t="str">
        <f t="shared" si="83"/>
        <v/>
      </c>
      <c r="W765" s="34"/>
      <c r="X765" s="35"/>
      <c r="Y765" s="52"/>
      <c r="Z765" s="31"/>
      <c r="AA765" s="31"/>
      <c r="AB765" s="31"/>
      <c r="AC7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5" s="173"/>
      <c r="AE765" s="174"/>
      <c r="AF765" s="174"/>
      <c r="AG765" s="174"/>
      <c r="AH765" s="174"/>
      <c r="AI765" s="179" t="str">
        <f>TRIM(CLEAN(大表[[#This Row],[舉例：陳大文]]))&amp;大表[[#This Row],[例：108]]</f>
        <v/>
      </c>
    </row>
    <row r="766" spans="2:35" ht="16.2" x14ac:dyDescent="0.3"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93"/>
      <c r="M766" s="28">
        <v>750</v>
      </c>
      <c r="N766" s="28" t="str">
        <f>IF(大表[[#This Row],[有效 / 無效]]="有效",大表[[#This Row],[序]],"")</f>
        <v/>
      </c>
      <c r="O766" s="28" t="str">
        <f t="shared" si="77"/>
        <v>紀念品</v>
      </c>
      <c r="P766" s="84">
        <f t="shared" ca="1" si="78"/>
        <v>46322</v>
      </c>
      <c r="Q766" s="28">
        <f t="shared" si="79"/>
        <v>0</v>
      </c>
      <c r="R766" s="28">
        <f t="shared" si="80"/>
        <v>0</v>
      </c>
      <c r="S766" s="28">
        <f>IF(COUNTA(大表[[#This Row],[舉例：陳大文]:[例：108]])=2,COUNTIF(大表[名+時數],大表[[#This Row],[名+時數]]),0)</f>
        <v>0</v>
      </c>
      <c r="T766" s="28" t="str">
        <f t="shared" si="81"/>
        <v>Sxxx</v>
      </c>
      <c r="U766" s="28" t="str">
        <f t="shared" si="82"/>
        <v>2526</v>
      </c>
      <c r="V766" s="28" t="str">
        <f t="shared" si="83"/>
        <v/>
      </c>
      <c r="W766" s="34"/>
      <c r="X766" s="35"/>
      <c r="Y766" s="52"/>
      <c r="Z766" s="31"/>
      <c r="AA766" s="31"/>
      <c r="AB766" s="31"/>
      <c r="AC7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6" s="173"/>
      <c r="AE766" s="174"/>
      <c r="AF766" s="174"/>
      <c r="AG766" s="174"/>
      <c r="AH766" s="174"/>
      <c r="AI766" s="179" t="str">
        <f>TRIM(CLEAN(大表[[#This Row],[舉例：陳大文]]))&amp;大表[[#This Row],[例：108]]</f>
        <v/>
      </c>
    </row>
    <row r="767" spans="2:35" ht="16.2" x14ac:dyDescent="0.3"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93"/>
      <c r="M767" s="28">
        <v>751</v>
      </c>
      <c r="N767" s="28" t="str">
        <f>IF(大表[[#This Row],[有效 / 無效]]="有效",大表[[#This Row],[序]],"")</f>
        <v/>
      </c>
      <c r="O767" s="28" t="str">
        <f t="shared" si="77"/>
        <v>紀念品</v>
      </c>
      <c r="P767" s="84">
        <f t="shared" ca="1" si="78"/>
        <v>46322</v>
      </c>
      <c r="Q767" s="28">
        <f t="shared" si="79"/>
        <v>0</v>
      </c>
      <c r="R767" s="28">
        <f t="shared" si="80"/>
        <v>0</v>
      </c>
      <c r="S767" s="28">
        <f>IF(COUNTA(大表[[#This Row],[舉例：陳大文]:[例：108]])=2,COUNTIF(大表[名+時數],大表[[#This Row],[名+時數]]),0)</f>
        <v>0</v>
      </c>
      <c r="T767" s="28" t="str">
        <f t="shared" si="81"/>
        <v>Sxxx</v>
      </c>
      <c r="U767" s="28" t="str">
        <f t="shared" si="82"/>
        <v>2526</v>
      </c>
      <c r="V767" s="28" t="str">
        <f t="shared" si="83"/>
        <v/>
      </c>
      <c r="W767" s="34"/>
      <c r="X767" s="35"/>
      <c r="Y767" s="52"/>
      <c r="Z767" s="31"/>
      <c r="AA767" s="31"/>
      <c r="AB767" s="31"/>
      <c r="AC7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7" s="173"/>
      <c r="AE767" s="174"/>
      <c r="AF767" s="174"/>
      <c r="AG767" s="174"/>
      <c r="AH767" s="174"/>
      <c r="AI767" s="179" t="str">
        <f>TRIM(CLEAN(大表[[#This Row],[舉例：陳大文]]))&amp;大表[[#This Row],[例：108]]</f>
        <v/>
      </c>
    </row>
    <row r="768" spans="2:35" ht="16.2" x14ac:dyDescent="0.3"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93"/>
      <c r="M768" s="28">
        <v>752</v>
      </c>
      <c r="N768" s="28" t="str">
        <f>IF(大表[[#This Row],[有效 / 無效]]="有效",大表[[#This Row],[序]],"")</f>
        <v/>
      </c>
      <c r="O768" s="28" t="str">
        <f t="shared" si="77"/>
        <v>紀念品</v>
      </c>
      <c r="P768" s="84">
        <f t="shared" ca="1" si="78"/>
        <v>46322</v>
      </c>
      <c r="Q768" s="28">
        <f t="shared" si="79"/>
        <v>0</v>
      </c>
      <c r="R768" s="28">
        <f t="shared" si="80"/>
        <v>0</v>
      </c>
      <c r="S768" s="28">
        <f>IF(COUNTA(大表[[#This Row],[舉例：陳大文]:[例：108]])=2,COUNTIF(大表[名+時數],大表[[#This Row],[名+時數]]),0)</f>
        <v>0</v>
      </c>
      <c r="T768" s="28" t="str">
        <f t="shared" si="81"/>
        <v>Sxxx</v>
      </c>
      <c r="U768" s="28" t="str">
        <f t="shared" si="82"/>
        <v>2526</v>
      </c>
      <c r="V768" s="28" t="str">
        <f t="shared" si="83"/>
        <v/>
      </c>
      <c r="W768" s="34"/>
      <c r="X768" s="35"/>
      <c r="Y768" s="52"/>
      <c r="Z768" s="31"/>
      <c r="AA768" s="31"/>
      <c r="AB768" s="31"/>
      <c r="AC7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8" s="173"/>
      <c r="AE768" s="174"/>
      <c r="AF768" s="174"/>
      <c r="AG768" s="174"/>
      <c r="AH768" s="174"/>
      <c r="AI768" s="179" t="str">
        <f>TRIM(CLEAN(大表[[#This Row],[舉例：陳大文]]))&amp;大表[[#This Row],[例：108]]</f>
        <v/>
      </c>
    </row>
    <row r="769" spans="2:35" ht="16.2" x14ac:dyDescent="0.3"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93"/>
      <c r="M769" s="28">
        <v>753</v>
      </c>
      <c r="N769" s="28" t="str">
        <f>IF(大表[[#This Row],[有效 / 無效]]="有效",大表[[#This Row],[序]],"")</f>
        <v/>
      </c>
      <c r="O769" s="28" t="str">
        <f t="shared" si="77"/>
        <v>紀念品</v>
      </c>
      <c r="P769" s="84">
        <f t="shared" ca="1" si="78"/>
        <v>46322</v>
      </c>
      <c r="Q769" s="28">
        <f t="shared" si="79"/>
        <v>0</v>
      </c>
      <c r="R769" s="28">
        <f t="shared" si="80"/>
        <v>0</v>
      </c>
      <c r="S769" s="28">
        <f>IF(COUNTA(大表[[#This Row],[舉例：陳大文]:[例：108]])=2,COUNTIF(大表[名+時數],大表[[#This Row],[名+時數]]),0)</f>
        <v>0</v>
      </c>
      <c r="T769" s="28" t="str">
        <f t="shared" si="81"/>
        <v>Sxxx</v>
      </c>
      <c r="U769" s="28" t="str">
        <f t="shared" si="82"/>
        <v>2526</v>
      </c>
      <c r="V769" s="28" t="str">
        <f t="shared" si="83"/>
        <v/>
      </c>
      <c r="W769" s="34"/>
      <c r="X769" s="35"/>
      <c r="Y769" s="52"/>
      <c r="Z769" s="31"/>
      <c r="AA769" s="31"/>
      <c r="AB769" s="31"/>
      <c r="AC7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69" s="173"/>
      <c r="AE769" s="174"/>
      <c r="AF769" s="174"/>
      <c r="AG769" s="174"/>
      <c r="AH769" s="174"/>
      <c r="AI769" s="179" t="str">
        <f>TRIM(CLEAN(大表[[#This Row],[舉例：陳大文]]))&amp;大表[[#This Row],[例：108]]</f>
        <v/>
      </c>
    </row>
    <row r="770" spans="2:35" ht="16.2" x14ac:dyDescent="0.3"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93"/>
      <c r="M770" s="28">
        <v>754</v>
      </c>
      <c r="N770" s="28" t="str">
        <f>IF(大表[[#This Row],[有效 / 無效]]="有效",大表[[#This Row],[序]],"")</f>
        <v/>
      </c>
      <c r="O770" s="28" t="str">
        <f t="shared" si="77"/>
        <v>紀念品</v>
      </c>
      <c r="P770" s="84">
        <f t="shared" ca="1" si="78"/>
        <v>46322</v>
      </c>
      <c r="Q770" s="28">
        <f t="shared" si="79"/>
        <v>0</v>
      </c>
      <c r="R770" s="28">
        <f t="shared" si="80"/>
        <v>0</v>
      </c>
      <c r="S770" s="28">
        <f>IF(COUNTA(大表[[#This Row],[舉例：陳大文]:[例：108]])=2,COUNTIF(大表[名+時數],大表[[#This Row],[名+時數]]),0)</f>
        <v>0</v>
      </c>
      <c r="T770" s="28" t="str">
        <f t="shared" si="81"/>
        <v>Sxxx</v>
      </c>
      <c r="U770" s="28" t="str">
        <f t="shared" si="82"/>
        <v>2526</v>
      </c>
      <c r="V770" s="28" t="str">
        <f t="shared" si="83"/>
        <v/>
      </c>
      <c r="W770" s="34"/>
      <c r="X770" s="35"/>
      <c r="Y770" s="52"/>
      <c r="Z770" s="31"/>
      <c r="AA770" s="31"/>
      <c r="AB770" s="31"/>
      <c r="AC7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0" s="173"/>
      <c r="AE770" s="174"/>
      <c r="AF770" s="174"/>
      <c r="AG770" s="174"/>
      <c r="AH770" s="174"/>
      <c r="AI770" s="179" t="str">
        <f>TRIM(CLEAN(大表[[#This Row],[舉例：陳大文]]))&amp;大表[[#This Row],[例：108]]</f>
        <v/>
      </c>
    </row>
    <row r="771" spans="2:35" ht="16.2" x14ac:dyDescent="0.3"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93"/>
      <c r="M771" s="28">
        <v>755</v>
      </c>
      <c r="N771" s="28" t="str">
        <f>IF(大表[[#This Row],[有效 / 無效]]="有效",大表[[#This Row],[序]],"")</f>
        <v/>
      </c>
      <c r="O771" s="28" t="str">
        <f t="shared" si="77"/>
        <v>紀念品</v>
      </c>
      <c r="P771" s="84">
        <f t="shared" ca="1" si="78"/>
        <v>46322</v>
      </c>
      <c r="Q771" s="28">
        <f t="shared" si="79"/>
        <v>0</v>
      </c>
      <c r="R771" s="28">
        <f t="shared" si="80"/>
        <v>0</v>
      </c>
      <c r="S771" s="28">
        <f>IF(COUNTA(大表[[#This Row],[舉例：陳大文]:[例：108]])=2,COUNTIF(大表[名+時數],大表[[#This Row],[名+時數]]),0)</f>
        <v>0</v>
      </c>
      <c r="T771" s="28" t="str">
        <f t="shared" si="81"/>
        <v>Sxxx</v>
      </c>
      <c r="U771" s="28" t="str">
        <f t="shared" si="82"/>
        <v>2526</v>
      </c>
      <c r="V771" s="28" t="str">
        <f t="shared" si="83"/>
        <v/>
      </c>
      <c r="W771" s="34"/>
      <c r="X771" s="35"/>
      <c r="Y771" s="52"/>
      <c r="Z771" s="31"/>
      <c r="AA771" s="31"/>
      <c r="AB771" s="31"/>
      <c r="AC7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1" s="173"/>
      <c r="AE771" s="174"/>
      <c r="AF771" s="174"/>
      <c r="AG771" s="174"/>
      <c r="AH771" s="174"/>
      <c r="AI771" s="179" t="str">
        <f>TRIM(CLEAN(大表[[#This Row],[舉例：陳大文]]))&amp;大表[[#This Row],[例：108]]</f>
        <v/>
      </c>
    </row>
    <row r="772" spans="2:35" ht="16.2" x14ac:dyDescent="0.3"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93"/>
      <c r="M772" s="28">
        <v>756</v>
      </c>
      <c r="N772" s="28" t="str">
        <f>IF(大表[[#This Row],[有效 / 無效]]="有效",大表[[#This Row],[序]],"")</f>
        <v/>
      </c>
      <c r="O772" s="28" t="str">
        <f t="shared" si="77"/>
        <v>紀念品</v>
      </c>
      <c r="P772" s="84">
        <f t="shared" ca="1" si="78"/>
        <v>46322</v>
      </c>
      <c r="Q772" s="28">
        <f t="shared" si="79"/>
        <v>0</v>
      </c>
      <c r="R772" s="28">
        <f t="shared" si="80"/>
        <v>0</v>
      </c>
      <c r="S772" s="28">
        <f>IF(COUNTA(大表[[#This Row],[舉例：陳大文]:[例：108]])=2,COUNTIF(大表[名+時數],大表[[#This Row],[名+時數]]),0)</f>
        <v>0</v>
      </c>
      <c r="T772" s="28" t="str">
        <f t="shared" si="81"/>
        <v>Sxxx</v>
      </c>
      <c r="U772" s="28" t="str">
        <f t="shared" si="82"/>
        <v>2526</v>
      </c>
      <c r="V772" s="28" t="str">
        <f t="shared" si="83"/>
        <v/>
      </c>
      <c r="W772" s="34"/>
      <c r="X772" s="35"/>
      <c r="Y772" s="52"/>
      <c r="Z772" s="31"/>
      <c r="AA772" s="31"/>
      <c r="AB772" s="31"/>
      <c r="AC7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2" s="173"/>
      <c r="AE772" s="174"/>
      <c r="AF772" s="174"/>
      <c r="AG772" s="174"/>
      <c r="AH772" s="174"/>
      <c r="AI772" s="179" t="str">
        <f>TRIM(CLEAN(大表[[#This Row],[舉例：陳大文]]))&amp;大表[[#This Row],[例：108]]</f>
        <v/>
      </c>
    </row>
    <row r="773" spans="2:35" ht="16.2" x14ac:dyDescent="0.3"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93"/>
      <c r="M773" s="28">
        <v>757</v>
      </c>
      <c r="N773" s="28" t="str">
        <f>IF(大表[[#This Row],[有效 / 無效]]="有效",大表[[#This Row],[序]],"")</f>
        <v/>
      </c>
      <c r="O773" s="28" t="str">
        <f t="shared" si="77"/>
        <v>紀念品</v>
      </c>
      <c r="P773" s="84">
        <f t="shared" ca="1" si="78"/>
        <v>46322</v>
      </c>
      <c r="Q773" s="28">
        <f t="shared" si="79"/>
        <v>0</v>
      </c>
      <c r="R773" s="28">
        <f t="shared" si="80"/>
        <v>0</v>
      </c>
      <c r="S773" s="28">
        <f>IF(COUNTA(大表[[#This Row],[舉例：陳大文]:[例：108]])=2,COUNTIF(大表[名+時數],大表[[#This Row],[名+時數]]),0)</f>
        <v>0</v>
      </c>
      <c r="T773" s="28" t="str">
        <f t="shared" si="81"/>
        <v>Sxxx</v>
      </c>
      <c r="U773" s="28" t="str">
        <f t="shared" si="82"/>
        <v>2526</v>
      </c>
      <c r="V773" s="28" t="str">
        <f t="shared" si="83"/>
        <v/>
      </c>
      <c r="W773" s="34"/>
      <c r="X773" s="35"/>
      <c r="Y773" s="52"/>
      <c r="Z773" s="31"/>
      <c r="AA773" s="31"/>
      <c r="AB773" s="31"/>
      <c r="AC7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3" s="173"/>
      <c r="AE773" s="174"/>
      <c r="AF773" s="174"/>
      <c r="AG773" s="174"/>
      <c r="AH773" s="174"/>
      <c r="AI773" s="179" t="str">
        <f>TRIM(CLEAN(大表[[#This Row],[舉例：陳大文]]))&amp;大表[[#This Row],[例：108]]</f>
        <v/>
      </c>
    </row>
    <row r="774" spans="2:35" ht="16.2" x14ac:dyDescent="0.3"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93"/>
      <c r="M774" s="28">
        <v>758</v>
      </c>
      <c r="N774" s="28" t="str">
        <f>IF(大表[[#This Row],[有效 / 無效]]="有效",大表[[#This Row],[序]],"")</f>
        <v/>
      </c>
      <c r="O774" s="28" t="str">
        <f t="shared" si="77"/>
        <v>紀念品</v>
      </c>
      <c r="P774" s="84">
        <f t="shared" ca="1" si="78"/>
        <v>46322</v>
      </c>
      <c r="Q774" s="28">
        <f t="shared" si="79"/>
        <v>0</v>
      </c>
      <c r="R774" s="28">
        <f t="shared" si="80"/>
        <v>0</v>
      </c>
      <c r="S774" s="28">
        <f>IF(COUNTA(大表[[#This Row],[舉例：陳大文]:[例：108]])=2,COUNTIF(大表[名+時數],大表[[#This Row],[名+時數]]),0)</f>
        <v>0</v>
      </c>
      <c r="T774" s="28" t="str">
        <f t="shared" si="81"/>
        <v>Sxxx</v>
      </c>
      <c r="U774" s="28" t="str">
        <f t="shared" si="82"/>
        <v>2526</v>
      </c>
      <c r="V774" s="28" t="str">
        <f t="shared" si="83"/>
        <v/>
      </c>
      <c r="W774" s="34"/>
      <c r="X774" s="35"/>
      <c r="Y774" s="52"/>
      <c r="Z774" s="31"/>
      <c r="AA774" s="31"/>
      <c r="AB774" s="31"/>
      <c r="AC7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4" s="173"/>
      <c r="AE774" s="174"/>
      <c r="AF774" s="174"/>
      <c r="AG774" s="174"/>
      <c r="AH774" s="174"/>
      <c r="AI774" s="179" t="str">
        <f>TRIM(CLEAN(大表[[#This Row],[舉例：陳大文]]))&amp;大表[[#This Row],[例：108]]</f>
        <v/>
      </c>
    </row>
    <row r="775" spans="2:35" ht="16.2" x14ac:dyDescent="0.3"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93"/>
      <c r="M775" s="28">
        <v>759</v>
      </c>
      <c r="N775" s="28" t="str">
        <f>IF(大表[[#This Row],[有效 / 無效]]="有效",大表[[#This Row],[序]],"")</f>
        <v/>
      </c>
      <c r="O775" s="28" t="str">
        <f t="shared" si="77"/>
        <v>紀念品</v>
      </c>
      <c r="P775" s="84">
        <f t="shared" ca="1" si="78"/>
        <v>46322</v>
      </c>
      <c r="Q775" s="28">
        <f t="shared" si="79"/>
        <v>0</v>
      </c>
      <c r="R775" s="28">
        <f t="shared" si="80"/>
        <v>0</v>
      </c>
      <c r="S775" s="28">
        <f>IF(COUNTA(大表[[#This Row],[舉例：陳大文]:[例：108]])=2,COUNTIF(大表[名+時數],大表[[#This Row],[名+時數]]),0)</f>
        <v>0</v>
      </c>
      <c r="T775" s="28" t="str">
        <f t="shared" si="81"/>
        <v>Sxxx</v>
      </c>
      <c r="U775" s="28" t="str">
        <f t="shared" si="82"/>
        <v>2526</v>
      </c>
      <c r="V775" s="28" t="str">
        <f t="shared" si="83"/>
        <v/>
      </c>
      <c r="W775" s="34"/>
      <c r="X775" s="35"/>
      <c r="Y775" s="52"/>
      <c r="Z775" s="31"/>
      <c r="AA775" s="31"/>
      <c r="AB775" s="31"/>
      <c r="AC7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5" s="173"/>
      <c r="AE775" s="174"/>
      <c r="AF775" s="174"/>
      <c r="AG775" s="174"/>
      <c r="AH775" s="174"/>
      <c r="AI775" s="179" t="str">
        <f>TRIM(CLEAN(大表[[#This Row],[舉例：陳大文]]))&amp;大表[[#This Row],[例：108]]</f>
        <v/>
      </c>
    </row>
    <row r="776" spans="2:35" ht="16.2" x14ac:dyDescent="0.3"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93"/>
      <c r="M776" s="28">
        <v>760</v>
      </c>
      <c r="N776" s="28" t="str">
        <f>IF(大表[[#This Row],[有效 / 無效]]="有效",大表[[#This Row],[序]],"")</f>
        <v/>
      </c>
      <c r="O776" s="28" t="str">
        <f t="shared" si="77"/>
        <v>紀念品</v>
      </c>
      <c r="P776" s="84">
        <f t="shared" ca="1" si="78"/>
        <v>46322</v>
      </c>
      <c r="Q776" s="28">
        <f t="shared" si="79"/>
        <v>0</v>
      </c>
      <c r="R776" s="28">
        <f t="shared" si="80"/>
        <v>0</v>
      </c>
      <c r="S776" s="28">
        <f>IF(COUNTA(大表[[#This Row],[舉例：陳大文]:[例：108]])=2,COUNTIF(大表[名+時數],大表[[#This Row],[名+時數]]),0)</f>
        <v>0</v>
      </c>
      <c r="T776" s="28" t="str">
        <f t="shared" si="81"/>
        <v>Sxxx</v>
      </c>
      <c r="U776" s="28" t="str">
        <f t="shared" si="82"/>
        <v>2526</v>
      </c>
      <c r="V776" s="28" t="str">
        <f t="shared" si="83"/>
        <v/>
      </c>
      <c r="W776" s="34"/>
      <c r="X776" s="35"/>
      <c r="Y776" s="52"/>
      <c r="Z776" s="31"/>
      <c r="AA776" s="31"/>
      <c r="AB776" s="31"/>
      <c r="AC7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6" s="173"/>
      <c r="AE776" s="174"/>
      <c r="AF776" s="174"/>
      <c r="AG776" s="174"/>
      <c r="AH776" s="174"/>
      <c r="AI776" s="179" t="str">
        <f>TRIM(CLEAN(大表[[#This Row],[舉例：陳大文]]))&amp;大表[[#This Row],[例：108]]</f>
        <v/>
      </c>
    </row>
    <row r="777" spans="2:35" ht="16.2" x14ac:dyDescent="0.3"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93"/>
      <c r="M777" s="28">
        <v>761</v>
      </c>
      <c r="N777" s="28" t="str">
        <f>IF(大表[[#This Row],[有效 / 無效]]="有效",大表[[#This Row],[序]],"")</f>
        <v/>
      </c>
      <c r="O777" s="28" t="str">
        <f t="shared" si="77"/>
        <v>紀念品</v>
      </c>
      <c r="P777" s="84">
        <f t="shared" ca="1" si="78"/>
        <v>46322</v>
      </c>
      <c r="Q777" s="28">
        <f t="shared" si="79"/>
        <v>0</v>
      </c>
      <c r="R777" s="28">
        <f t="shared" si="80"/>
        <v>0</v>
      </c>
      <c r="S777" s="28">
        <f>IF(COUNTA(大表[[#This Row],[舉例：陳大文]:[例：108]])=2,COUNTIF(大表[名+時數],大表[[#This Row],[名+時數]]),0)</f>
        <v>0</v>
      </c>
      <c r="T777" s="28" t="str">
        <f t="shared" si="81"/>
        <v>Sxxx</v>
      </c>
      <c r="U777" s="28" t="str">
        <f t="shared" si="82"/>
        <v>2526</v>
      </c>
      <c r="V777" s="28" t="str">
        <f t="shared" si="83"/>
        <v/>
      </c>
      <c r="W777" s="34"/>
      <c r="X777" s="35"/>
      <c r="Y777" s="52"/>
      <c r="Z777" s="31"/>
      <c r="AA777" s="31"/>
      <c r="AB777" s="31"/>
      <c r="AC7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7" s="173"/>
      <c r="AE777" s="174"/>
      <c r="AF777" s="174"/>
      <c r="AG777" s="174"/>
      <c r="AH777" s="174"/>
      <c r="AI777" s="179" t="str">
        <f>TRIM(CLEAN(大表[[#This Row],[舉例：陳大文]]))&amp;大表[[#This Row],[例：108]]</f>
        <v/>
      </c>
    </row>
    <row r="778" spans="2:35" ht="16.2" x14ac:dyDescent="0.3"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93"/>
      <c r="M778" s="28">
        <v>762</v>
      </c>
      <c r="N778" s="28" t="str">
        <f>IF(大表[[#This Row],[有效 / 無效]]="有效",大表[[#This Row],[序]],"")</f>
        <v/>
      </c>
      <c r="O778" s="28" t="str">
        <f t="shared" si="77"/>
        <v>紀念品</v>
      </c>
      <c r="P778" s="84">
        <f t="shared" ca="1" si="78"/>
        <v>46322</v>
      </c>
      <c r="Q778" s="28">
        <f t="shared" si="79"/>
        <v>0</v>
      </c>
      <c r="R778" s="28">
        <f t="shared" si="80"/>
        <v>0</v>
      </c>
      <c r="S778" s="28">
        <f>IF(COUNTA(大表[[#This Row],[舉例：陳大文]:[例：108]])=2,COUNTIF(大表[名+時數],大表[[#This Row],[名+時數]]),0)</f>
        <v>0</v>
      </c>
      <c r="T778" s="28" t="str">
        <f t="shared" si="81"/>
        <v>Sxxx</v>
      </c>
      <c r="U778" s="28" t="str">
        <f t="shared" si="82"/>
        <v>2526</v>
      </c>
      <c r="V778" s="28" t="str">
        <f t="shared" si="83"/>
        <v/>
      </c>
      <c r="W778" s="34"/>
      <c r="X778" s="35"/>
      <c r="Y778" s="52"/>
      <c r="Z778" s="31"/>
      <c r="AA778" s="31"/>
      <c r="AB778" s="31"/>
      <c r="AC7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8" s="173"/>
      <c r="AE778" s="174"/>
      <c r="AF778" s="174"/>
      <c r="AG778" s="174"/>
      <c r="AH778" s="174"/>
      <c r="AI778" s="179" t="str">
        <f>TRIM(CLEAN(大表[[#This Row],[舉例：陳大文]]))&amp;大表[[#This Row],[例：108]]</f>
        <v/>
      </c>
    </row>
    <row r="779" spans="2:35" ht="16.2" x14ac:dyDescent="0.3"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93"/>
      <c r="M779" s="28">
        <v>763</v>
      </c>
      <c r="N779" s="28" t="str">
        <f>IF(大表[[#This Row],[有效 / 無效]]="有效",大表[[#This Row],[序]],"")</f>
        <v/>
      </c>
      <c r="O779" s="28" t="str">
        <f t="shared" si="77"/>
        <v>紀念品</v>
      </c>
      <c r="P779" s="84">
        <f t="shared" ca="1" si="78"/>
        <v>46322</v>
      </c>
      <c r="Q779" s="28">
        <f t="shared" si="79"/>
        <v>0</v>
      </c>
      <c r="R779" s="28">
        <f t="shared" si="80"/>
        <v>0</v>
      </c>
      <c r="S779" s="28">
        <f>IF(COUNTA(大表[[#This Row],[舉例：陳大文]:[例：108]])=2,COUNTIF(大表[名+時數],大表[[#This Row],[名+時數]]),0)</f>
        <v>0</v>
      </c>
      <c r="T779" s="28" t="str">
        <f t="shared" si="81"/>
        <v>Sxxx</v>
      </c>
      <c r="U779" s="28" t="str">
        <f t="shared" si="82"/>
        <v>2526</v>
      </c>
      <c r="V779" s="28" t="str">
        <f t="shared" si="83"/>
        <v/>
      </c>
      <c r="W779" s="34"/>
      <c r="X779" s="35"/>
      <c r="Y779" s="52"/>
      <c r="Z779" s="31"/>
      <c r="AA779" s="31"/>
      <c r="AB779" s="31"/>
      <c r="AC7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79" s="173"/>
      <c r="AE779" s="174"/>
      <c r="AF779" s="174"/>
      <c r="AG779" s="174"/>
      <c r="AH779" s="174"/>
      <c r="AI779" s="179" t="str">
        <f>TRIM(CLEAN(大表[[#This Row],[舉例：陳大文]]))&amp;大表[[#This Row],[例：108]]</f>
        <v/>
      </c>
    </row>
    <row r="780" spans="2:35" ht="16.2" x14ac:dyDescent="0.3"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93"/>
      <c r="M780" s="28">
        <v>764</v>
      </c>
      <c r="N780" s="28" t="str">
        <f>IF(大表[[#This Row],[有效 / 無效]]="有效",大表[[#This Row],[序]],"")</f>
        <v/>
      </c>
      <c r="O780" s="28" t="str">
        <f t="shared" si="77"/>
        <v>紀念品</v>
      </c>
      <c r="P780" s="84">
        <f t="shared" ca="1" si="78"/>
        <v>46322</v>
      </c>
      <c r="Q780" s="28">
        <f t="shared" si="79"/>
        <v>0</v>
      </c>
      <c r="R780" s="28">
        <f t="shared" si="80"/>
        <v>0</v>
      </c>
      <c r="S780" s="28">
        <f>IF(COUNTA(大表[[#This Row],[舉例：陳大文]:[例：108]])=2,COUNTIF(大表[名+時數],大表[[#This Row],[名+時數]]),0)</f>
        <v>0</v>
      </c>
      <c r="T780" s="28" t="str">
        <f t="shared" si="81"/>
        <v>Sxxx</v>
      </c>
      <c r="U780" s="28" t="str">
        <f t="shared" si="82"/>
        <v>2526</v>
      </c>
      <c r="V780" s="28" t="str">
        <f t="shared" si="83"/>
        <v/>
      </c>
      <c r="W780" s="34"/>
      <c r="X780" s="35"/>
      <c r="Y780" s="52"/>
      <c r="Z780" s="31"/>
      <c r="AA780" s="31"/>
      <c r="AB780" s="31"/>
      <c r="AC7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0" s="173"/>
      <c r="AE780" s="174"/>
      <c r="AF780" s="174"/>
      <c r="AG780" s="174"/>
      <c r="AH780" s="174"/>
      <c r="AI780" s="179" t="str">
        <f>TRIM(CLEAN(大表[[#This Row],[舉例：陳大文]]))&amp;大表[[#This Row],[例：108]]</f>
        <v/>
      </c>
    </row>
    <row r="781" spans="2:35" ht="16.2" x14ac:dyDescent="0.3"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93"/>
      <c r="M781" s="28">
        <v>765</v>
      </c>
      <c r="N781" s="28" t="str">
        <f>IF(大表[[#This Row],[有效 / 無效]]="有效",大表[[#This Row],[序]],"")</f>
        <v/>
      </c>
      <c r="O781" s="28" t="str">
        <f t="shared" si="77"/>
        <v>紀念品</v>
      </c>
      <c r="P781" s="84">
        <f t="shared" ca="1" si="78"/>
        <v>46322</v>
      </c>
      <c r="Q781" s="28">
        <f t="shared" si="79"/>
        <v>0</v>
      </c>
      <c r="R781" s="28">
        <f t="shared" si="80"/>
        <v>0</v>
      </c>
      <c r="S781" s="28">
        <f>IF(COUNTA(大表[[#This Row],[舉例：陳大文]:[例：108]])=2,COUNTIF(大表[名+時數],大表[[#This Row],[名+時數]]),0)</f>
        <v>0</v>
      </c>
      <c r="T781" s="28" t="str">
        <f t="shared" si="81"/>
        <v>Sxxx</v>
      </c>
      <c r="U781" s="28" t="str">
        <f t="shared" si="82"/>
        <v>2526</v>
      </c>
      <c r="V781" s="28" t="str">
        <f t="shared" si="83"/>
        <v/>
      </c>
      <c r="W781" s="34"/>
      <c r="X781" s="35"/>
      <c r="Y781" s="52"/>
      <c r="Z781" s="31"/>
      <c r="AA781" s="31"/>
      <c r="AB781" s="31"/>
      <c r="AC7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1" s="173"/>
      <c r="AE781" s="174"/>
      <c r="AF781" s="174"/>
      <c r="AG781" s="174"/>
      <c r="AH781" s="174"/>
      <c r="AI781" s="179" t="str">
        <f>TRIM(CLEAN(大表[[#This Row],[舉例：陳大文]]))&amp;大表[[#This Row],[例：108]]</f>
        <v/>
      </c>
    </row>
    <row r="782" spans="2:35" ht="16.2" x14ac:dyDescent="0.3"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93"/>
      <c r="M782" s="28">
        <v>766</v>
      </c>
      <c r="N782" s="28" t="str">
        <f>IF(大表[[#This Row],[有效 / 無效]]="有效",大表[[#This Row],[序]],"")</f>
        <v/>
      </c>
      <c r="O782" s="28" t="str">
        <f t="shared" si="77"/>
        <v>紀念品</v>
      </c>
      <c r="P782" s="84">
        <f t="shared" ca="1" si="78"/>
        <v>46322</v>
      </c>
      <c r="Q782" s="28">
        <f t="shared" si="79"/>
        <v>0</v>
      </c>
      <c r="R782" s="28">
        <f t="shared" si="80"/>
        <v>0</v>
      </c>
      <c r="S782" s="28">
        <f>IF(COUNTA(大表[[#This Row],[舉例：陳大文]:[例：108]])=2,COUNTIF(大表[名+時數],大表[[#This Row],[名+時數]]),0)</f>
        <v>0</v>
      </c>
      <c r="T782" s="28" t="str">
        <f t="shared" si="81"/>
        <v>Sxxx</v>
      </c>
      <c r="U782" s="28" t="str">
        <f t="shared" si="82"/>
        <v>2526</v>
      </c>
      <c r="V782" s="28" t="str">
        <f t="shared" si="83"/>
        <v/>
      </c>
      <c r="W782" s="34"/>
      <c r="X782" s="35"/>
      <c r="Y782" s="52"/>
      <c r="Z782" s="31"/>
      <c r="AA782" s="31"/>
      <c r="AB782" s="31"/>
      <c r="AC7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2" s="173"/>
      <c r="AE782" s="174"/>
      <c r="AF782" s="174"/>
      <c r="AG782" s="174"/>
      <c r="AH782" s="174"/>
      <c r="AI782" s="179" t="str">
        <f>TRIM(CLEAN(大表[[#This Row],[舉例：陳大文]]))&amp;大表[[#This Row],[例：108]]</f>
        <v/>
      </c>
    </row>
    <row r="783" spans="2:35" ht="16.2" x14ac:dyDescent="0.3"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93"/>
      <c r="M783" s="28">
        <v>767</v>
      </c>
      <c r="N783" s="28" t="str">
        <f>IF(大表[[#This Row],[有效 / 無效]]="有效",大表[[#This Row],[序]],"")</f>
        <v/>
      </c>
      <c r="O783" s="28" t="str">
        <f t="shared" si="77"/>
        <v>紀念品</v>
      </c>
      <c r="P783" s="84">
        <f t="shared" ca="1" si="78"/>
        <v>46322</v>
      </c>
      <c r="Q783" s="28">
        <f t="shared" si="79"/>
        <v>0</v>
      </c>
      <c r="R783" s="28">
        <f t="shared" si="80"/>
        <v>0</v>
      </c>
      <c r="S783" s="28">
        <f>IF(COUNTA(大表[[#This Row],[舉例：陳大文]:[例：108]])=2,COUNTIF(大表[名+時數],大表[[#This Row],[名+時數]]),0)</f>
        <v>0</v>
      </c>
      <c r="T783" s="28" t="str">
        <f t="shared" si="81"/>
        <v>Sxxx</v>
      </c>
      <c r="U783" s="28" t="str">
        <f t="shared" si="82"/>
        <v>2526</v>
      </c>
      <c r="V783" s="28" t="str">
        <f t="shared" si="83"/>
        <v/>
      </c>
      <c r="W783" s="34"/>
      <c r="X783" s="35"/>
      <c r="Y783" s="52"/>
      <c r="Z783" s="31"/>
      <c r="AA783" s="31"/>
      <c r="AB783" s="31"/>
      <c r="AC7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3" s="173"/>
      <c r="AE783" s="174"/>
      <c r="AF783" s="174"/>
      <c r="AG783" s="174"/>
      <c r="AH783" s="174"/>
      <c r="AI783" s="179" t="str">
        <f>TRIM(CLEAN(大表[[#This Row],[舉例：陳大文]]))&amp;大表[[#This Row],[例：108]]</f>
        <v/>
      </c>
    </row>
    <row r="784" spans="2:35" ht="16.2" x14ac:dyDescent="0.3"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93"/>
      <c r="M784" s="28">
        <v>768</v>
      </c>
      <c r="N784" s="28" t="str">
        <f>IF(大表[[#This Row],[有效 / 無效]]="有效",大表[[#This Row],[序]],"")</f>
        <v/>
      </c>
      <c r="O784" s="28" t="str">
        <f t="shared" si="77"/>
        <v>紀念品</v>
      </c>
      <c r="P784" s="84">
        <f t="shared" ca="1" si="78"/>
        <v>46322</v>
      </c>
      <c r="Q784" s="28">
        <f t="shared" si="79"/>
        <v>0</v>
      </c>
      <c r="R784" s="28">
        <f t="shared" si="80"/>
        <v>0</v>
      </c>
      <c r="S784" s="28">
        <f>IF(COUNTA(大表[[#This Row],[舉例：陳大文]:[例：108]])=2,COUNTIF(大表[名+時數],大表[[#This Row],[名+時數]]),0)</f>
        <v>0</v>
      </c>
      <c r="T784" s="28" t="str">
        <f t="shared" si="81"/>
        <v>Sxxx</v>
      </c>
      <c r="U784" s="28" t="str">
        <f t="shared" si="82"/>
        <v>2526</v>
      </c>
      <c r="V784" s="28" t="str">
        <f t="shared" si="83"/>
        <v/>
      </c>
      <c r="W784" s="34"/>
      <c r="X784" s="35"/>
      <c r="Y784" s="52"/>
      <c r="Z784" s="31"/>
      <c r="AA784" s="31"/>
      <c r="AB784" s="31"/>
      <c r="AC7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4" s="173"/>
      <c r="AE784" s="174"/>
      <c r="AF784" s="174"/>
      <c r="AG784" s="174"/>
      <c r="AH784" s="174"/>
      <c r="AI784" s="179" t="str">
        <f>TRIM(CLEAN(大表[[#This Row],[舉例：陳大文]]))&amp;大表[[#This Row],[例：108]]</f>
        <v/>
      </c>
    </row>
    <row r="785" spans="2:35" ht="16.2" x14ac:dyDescent="0.3"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93"/>
      <c r="M785" s="28">
        <v>769</v>
      </c>
      <c r="N785" s="28" t="str">
        <f>IF(大表[[#This Row],[有效 / 無效]]="有效",大表[[#This Row],[序]],"")</f>
        <v/>
      </c>
      <c r="O785" s="28" t="str">
        <f t="shared" ref="O785:O848" si="84">"紀念品"</f>
        <v>紀念品</v>
      </c>
      <c r="P785" s="84">
        <f t="shared" ref="P785:P848" ca="1" si="85">AF$7</f>
        <v>46322</v>
      </c>
      <c r="Q785" s="28">
        <f t="shared" ref="Q785:Q848" si="86">$D$9</f>
        <v>0</v>
      </c>
      <c r="R785" s="28">
        <f t="shared" ref="R785:R848" si="87">$D$10</f>
        <v>0</v>
      </c>
      <c r="S785" s="28">
        <f>IF(COUNTA(大表[[#This Row],[舉例：陳大文]:[例：108]])=2,COUNTIF(大表[名+時數],大表[[#This Row],[名+時數]]),0)</f>
        <v>0</v>
      </c>
      <c r="T785" s="28" t="str">
        <f t="shared" ref="T785:T848" si="88">$AF$8</f>
        <v>Sxxx</v>
      </c>
      <c r="U785" s="28" t="str">
        <f t="shared" ref="U785:U848" si="89">RIGHT($E$7,4)</f>
        <v>2526</v>
      </c>
      <c r="V785" s="28" t="str">
        <f t="shared" ref="V785:V848" si="90">CLEAN(TRIM($D$8))</f>
        <v/>
      </c>
      <c r="W785" s="34"/>
      <c r="X785" s="35"/>
      <c r="Y785" s="52"/>
      <c r="Z785" s="31"/>
      <c r="AA785" s="31"/>
      <c r="AB785" s="31"/>
      <c r="AC7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5" s="173"/>
      <c r="AE785" s="174"/>
      <c r="AF785" s="174"/>
      <c r="AG785" s="174"/>
      <c r="AH785" s="174"/>
      <c r="AI785" s="179" t="str">
        <f>TRIM(CLEAN(大表[[#This Row],[舉例：陳大文]]))&amp;大表[[#This Row],[例：108]]</f>
        <v/>
      </c>
    </row>
    <row r="786" spans="2:35" ht="16.2" x14ac:dyDescent="0.3"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93"/>
      <c r="M786" s="28">
        <v>770</v>
      </c>
      <c r="N786" s="28" t="str">
        <f>IF(大表[[#This Row],[有效 / 無效]]="有效",大表[[#This Row],[序]],"")</f>
        <v/>
      </c>
      <c r="O786" s="28" t="str">
        <f t="shared" si="84"/>
        <v>紀念品</v>
      </c>
      <c r="P786" s="84">
        <f t="shared" ca="1" si="85"/>
        <v>46322</v>
      </c>
      <c r="Q786" s="28">
        <f t="shared" si="86"/>
        <v>0</v>
      </c>
      <c r="R786" s="28">
        <f t="shared" si="87"/>
        <v>0</v>
      </c>
      <c r="S786" s="28">
        <f>IF(COUNTA(大表[[#This Row],[舉例：陳大文]:[例：108]])=2,COUNTIF(大表[名+時數],大表[[#This Row],[名+時數]]),0)</f>
        <v>0</v>
      </c>
      <c r="T786" s="28" t="str">
        <f t="shared" si="88"/>
        <v>Sxxx</v>
      </c>
      <c r="U786" s="28" t="str">
        <f t="shared" si="89"/>
        <v>2526</v>
      </c>
      <c r="V786" s="28" t="str">
        <f t="shared" si="90"/>
        <v/>
      </c>
      <c r="W786" s="34"/>
      <c r="X786" s="35"/>
      <c r="Y786" s="52"/>
      <c r="Z786" s="31"/>
      <c r="AA786" s="31"/>
      <c r="AB786" s="31"/>
      <c r="AC7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6" s="173"/>
      <c r="AE786" s="174"/>
      <c r="AF786" s="174"/>
      <c r="AG786" s="174"/>
      <c r="AH786" s="174"/>
      <c r="AI786" s="179" t="str">
        <f>TRIM(CLEAN(大表[[#This Row],[舉例：陳大文]]))&amp;大表[[#This Row],[例：108]]</f>
        <v/>
      </c>
    </row>
    <row r="787" spans="2:35" ht="16.2" x14ac:dyDescent="0.3"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93"/>
      <c r="M787" s="28">
        <v>771</v>
      </c>
      <c r="N787" s="28" t="str">
        <f>IF(大表[[#This Row],[有效 / 無效]]="有效",大表[[#This Row],[序]],"")</f>
        <v/>
      </c>
      <c r="O787" s="28" t="str">
        <f t="shared" si="84"/>
        <v>紀念品</v>
      </c>
      <c r="P787" s="84">
        <f t="shared" ca="1" si="85"/>
        <v>46322</v>
      </c>
      <c r="Q787" s="28">
        <f t="shared" si="86"/>
        <v>0</v>
      </c>
      <c r="R787" s="28">
        <f t="shared" si="87"/>
        <v>0</v>
      </c>
      <c r="S787" s="28">
        <f>IF(COUNTA(大表[[#This Row],[舉例：陳大文]:[例：108]])=2,COUNTIF(大表[名+時數],大表[[#This Row],[名+時數]]),0)</f>
        <v>0</v>
      </c>
      <c r="T787" s="28" t="str">
        <f t="shared" si="88"/>
        <v>Sxxx</v>
      </c>
      <c r="U787" s="28" t="str">
        <f t="shared" si="89"/>
        <v>2526</v>
      </c>
      <c r="V787" s="28" t="str">
        <f t="shared" si="90"/>
        <v/>
      </c>
      <c r="W787" s="34"/>
      <c r="X787" s="35"/>
      <c r="Y787" s="52"/>
      <c r="Z787" s="31"/>
      <c r="AA787" s="31"/>
      <c r="AB787" s="31"/>
      <c r="AC7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7" s="173"/>
      <c r="AE787" s="174"/>
      <c r="AF787" s="174"/>
      <c r="AG787" s="174"/>
      <c r="AH787" s="174"/>
      <c r="AI787" s="179" t="str">
        <f>TRIM(CLEAN(大表[[#This Row],[舉例：陳大文]]))&amp;大表[[#This Row],[例：108]]</f>
        <v/>
      </c>
    </row>
    <row r="788" spans="2:35" ht="16.2" x14ac:dyDescent="0.3"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93"/>
      <c r="M788" s="28">
        <v>772</v>
      </c>
      <c r="N788" s="28" t="str">
        <f>IF(大表[[#This Row],[有效 / 無效]]="有效",大表[[#This Row],[序]],"")</f>
        <v/>
      </c>
      <c r="O788" s="28" t="str">
        <f t="shared" si="84"/>
        <v>紀念品</v>
      </c>
      <c r="P788" s="84">
        <f t="shared" ca="1" si="85"/>
        <v>46322</v>
      </c>
      <c r="Q788" s="28">
        <f t="shared" si="86"/>
        <v>0</v>
      </c>
      <c r="R788" s="28">
        <f t="shared" si="87"/>
        <v>0</v>
      </c>
      <c r="S788" s="28">
        <f>IF(COUNTA(大表[[#This Row],[舉例：陳大文]:[例：108]])=2,COUNTIF(大表[名+時數],大表[[#This Row],[名+時數]]),0)</f>
        <v>0</v>
      </c>
      <c r="T788" s="28" t="str">
        <f t="shared" si="88"/>
        <v>Sxxx</v>
      </c>
      <c r="U788" s="28" t="str">
        <f t="shared" si="89"/>
        <v>2526</v>
      </c>
      <c r="V788" s="28" t="str">
        <f t="shared" si="90"/>
        <v/>
      </c>
      <c r="W788" s="34"/>
      <c r="X788" s="35"/>
      <c r="Y788" s="52"/>
      <c r="Z788" s="31"/>
      <c r="AA788" s="31"/>
      <c r="AB788" s="31"/>
      <c r="AC7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8" s="173"/>
      <c r="AE788" s="174"/>
      <c r="AF788" s="174"/>
      <c r="AG788" s="174"/>
      <c r="AH788" s="174"/>
      <c r="AI788" s="179" t="str">
        <f>TRIM(CLEAN(大表[[#This Row],[舉例：陳大文]]))&amp;大表[[#This Row],[例：108]]</f>
        <v/>
      </c>
    </row>
    <row r="789" spans="2:35" ht="16.2" x14ac:dyDescent="0.3"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93"/>
      <c r="M789" s="28">
        <v>773</v>
      </c>
      <c r="N789" s="28" t="str">
        <f>IF(大表[[#This Row],[有效 / 無效]]="有效",大表[[#This Row],[序]],"")</f>
        <v/>
      </c>
      <c r="O789" s="28" t="str">
        <f t="shared" si="84"/>
        <v>紀念品</v>
      </c>
      <c r="P789" s="84">
        <f t="shared" ca="1" si="85"/>
        <v>46322</v>
      </c>
      <c r="Q789" s="28">
        <f t="shared" si="86"/>
        <v>0</v>
      </c>
      <c r="R789" s="28">
        <f t="shared" si="87"/>
        <v>0</v>
      </c>
      <c r="S789" s="28">
        <f>IF(COUNTA(大表[[#This Row],[舉例：陳大文]:[例：108]])=2,COUNTIF(大表[名+時數],大表[[#This Row],[名+時數]]),0)</f>
        <v>0</v>
      </c>
      <c r="T789" s="28" t="str">
        <f t="shared" si="88"/>
        <v>Sxxx</v>
      </c>
      <c r="U789" s="28" t="str">
        <f t="shared" si="89"/>
        <v>2526</v>
      </c>
      <c r="V789" s="28" t="str">
        <f t="shared" si="90"/>
        <v/>
      </c>
      <c r="W789" s="34"/>
      <c r="X789" s="35"/>
      <c r="Y789" s="52"/>
      <c r="Z789" s="31"/>
      <c r="AA789" s="31"/>
      <c r="AB789" s="31"/>
      <c r="AC7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89" s="173"/>
      <c r="AE789" s="174"/>
      <c r="AF789" s="174"/>
      <c r="AG789" s="174"/>
      <c r="AH789" s="174"/>
      <c r="AI789" s="179" t="str">
        <f>TRIM(CLEAN(大表[[#This Row],[舉例：陳大文]]))&amp;大表[[#This Row],[例：108]]</f>
        <v/>
      </c>
    </row>
    <row r="790" spans="2:35" ht="16.2" x14ac:dyDescent="0.3"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93"/>
      <c r="M790" s="28">
        <v>774</v>
      </c>
      <c r="N790" s="28" t="str">
        <f>IF(大表[[#This Row],[有效 / 無效]]="有效",大表[[#This Row],[序]],"")</f>
        <v/>
      </c>
      <c r="O790" s="28" t="str">
        <f t="shared" si="84"/>
        <v>紀念品</v>
      </c>
      <c r="P790" s="84">
        <f t="shared" ca="1" si="85"/>
        <v>46322</v>
      </c>
      <c r="Q790" s="28">
        <f t="shared" si="86"/>
        <v>0</v>
      </c>
      <c r="R790" s="28">
        <f t="shared" si="87"/>
        <v>0</v>
      </c>
      <c r="S790" s="28">
        <f>IF(COUNTA(大表[[#This Row],[舉例：陳大文]:[例：108]])=2,COUNTIF(大表[名+時數],大表[[#This Row],[名+時數]]),0)</f>
        <v>0</v>
      </c>
      <c r="T790" s="28" t="str">
        <f t="shared" si="88"/>
        <v>Sxxx</v>
      </c>
      <c r="U790" s="28" t="str">
        <f t="shared" si="89"/>
        <v>2526</v>
      </c>
      <c r="V790" s="28" t="str">
        <f t="shared" si="90"/>
        <v/>
      </c>
      <c r="W790" s="34"/>
      <c r="X790" s="35"/>
      <c r="Y790" s="52"/>
      <c r="Z790" s="31"/>
      <c r="AA790" s="31"/>
      <c r="AB790" s="31"/>
      <c r="AC7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0" s="173"/>
      <c r="AE790" s="174"/>
      <c r="AF790" s="174"/>
      <c r="AG790" s="174"/>
      <c r="AH790" s="174"/>
      <c r="AI790" s="179" t="str">
        <f>TRIM(CLEAN(大表[[#This Row],[舉例：陳大文]]))&amp;大表[[#This Row],[例：108]]</f>
        <v/>
      </c>
    </row>
    <row r="791" spans="2:35" ht="16.2" x14ac:dyDescent="0.3"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93"/>
      <c r="M791" s="28">
        <v>775</v>
      </c>
      <c r="N791" s="28" t="str">
        <f>IF(大表[[#This Row],[有效 / 無效]]="有效",大表[[#This Row],[序]],"")</f>
        <v/>
      </c>
      <c r="O791" s="28" t="str">
        <f t="shared" si="84"/>
        <v>紀念品</v>
      </c>
      <c r="P791" s="84">
        <f t="shared" ca="1" si="85"/>
        <v>46322</v>
      </c>
      <c r="Q791" s="28">
        <f t="shared" si="86"/>
        <v>0</v>
      </c>
      <c r="R791" s="28">
        <f t="shared" si="87"/>
        <v>0</v>
      </c>
      <c r="S791" s="28">
        <f>IF(COUNTA(大表[[#This Row],[舉例：陳大文]:[例：108]])=2,COUNTIF(大表[名+時數],大表[[#This Row],[名+時數]]),0)</f>
        <v>0</v>
      </c>
      <c r="T791" s="28" t="str">
        <f t="shared" si="88"/>
        <v>Sxxx</v>
      </c>
      <c r="U791" s="28" t="str">
        <f t="shared" si="89"/>
        <v>2526</v>
      </c>
      <c r="V791" s="28" t="str">
        <f t="shared" si="90"/>
        <v/>
      </c>
      <c r="W791" s="34"/>
      <c r="X791" s="35"/>
      <c r="Y791" s="52"/>
      <c r="Z791" s="31"/>
      <c r="AA791" s="31"/>
      <c r="AB791" s="31"/>
      <c r="AC7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1" s="173"/>
      <c r="AE791" s="174"/>
      <c r="AF791" s="174"/>
      <c r="AG791" s="174"/>
      <c r="AH791" s="174"/>
      <c r="AI791" s="179" t="str">
        <f>TRIM(CLEAN(大表[[#This Row],[舉例：陳大文]]))&amp;大表[[#This Row],[例：108]]</f>
        <v/>
      </c>
    </row>
    <row r="792" spans="2:35" ht="16.2" x14ac:dyDescent="0.3"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93"/>
      <c r="M792" s="28">
        <v>776</v>
      </c>
      <c r="N792" s="28" t="str">
        <f>IF(大表[[#This Row],[有效 / 無效]]="有效",大表[[#This Row],[序]],"")</f>
        <v/>
      </c>
      <c r="O792" s="28" t="str">
        <f t="shared" si="84"/>
        <v>紀念品</v>
      </c>
      <c r="P792" s="84">
        <f t="shared" ca="1" si="85"/>
        <v>46322</v>
      </c>
      <c r="Q792" s="28">
        <f t="shared" si="86"/>
        <v>0</v>
      </c>
      <c r="R792" s="28">
        <f t="shared" si="87"/>
        <v>0</v>
      </c>
      <c r="S792" s="28">
        <f>IF(COUNTA(大表[[#This Row],[舉例：陳大文]:[例：108]])=2,COUNTIF(大表[名+時數],大表[[#This Row],[名+時數]]),0)</f>
        <v>0</v>
      </c>
      <c r="T792" s="28" t="str">
        <f t="shared" si="88"/>
        <v>Sxxx</v>
      </c>
      <c r="U792" s="28" t="str">
        <f t="shared" si="89"/>
        <v>2526</v>
      </c>
      <c r="V792" s="28" t="str">
        <f t="shared" si="90"/>
        <v/>
      </c>
      <c r="W792" s="34"/>
      <c r="X792" s="35"/>
      <c r="Y792" s="52"/>
      <c r="Z792" s="31"/>
      <c r="AA792" s="31"/>
      <c r="AB792" s="31"/>
      <c r="AC7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2" s="173"/>
      <c r="AE792" s="174"/>
      <c r="AF792" s="174"/>
      <c r="AG792" s="174"/>
      <c r="AH792" s="174"/>
      <c r="AI792" s="179" t="str">
        <f>TRIM(CLEAN(大表[[#This Row],[舉例：陳大文]]))&amp;大表[[#This Row],[例：108]]</f>
        <v/>
      </c>
    </row>
    <row r="793" spans="2:35" ht="16.2" x14ac:dyDescent="0.3"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93"/>
      <c r="M793" s="28">
        <v>777</v>
      </c>
      <c r="N793" s="28" t="str">
        <f>IF(大表[[#This Row],[有效 / 無效]]="有效",大表[[#This Row],[序]],"")</f>
        <v/>
      </c>
      <c r="O793" s="28" t="str">
        <f t="shared" si="84"/>
        <v>紀念品</v>
      </c>
      <c r="P793" s="84">
        <f t="shared" ca="1" si="85"/>
        <v>46322</v>
      </c>
      <c r="Q793" s="28">
        <f t="shared" si="86"/>
        <v>0</v>
      </c>
      <c r="R793" s="28">
        <f t="shared" si="87"/>
        <v>0</v>
      </c>
      <c r="S793" s="28">
        <f>IF(COUNTA(大表[[#This Row],[舉例：陳大文]:[例：108]])=2,COUNTIF(大表[名+時數],大表[[#This Row],[名+時數]]),0)</f>
        <v>0</v>
      </c>
      <c r="T793" s="28" t="str">
        <f t="shared" si="88"/>
        <v>Sxxx</v>
      </c>
      <c r="U793" s="28" t="str">
        <f t="shared" si="89"/>
        <v>2526</v>
      </c>
      <c r="V793" s="28" t="str">
        <f t="shared" si="90"/>
        <v/>
      </c>
      <c r="W793" s="34"/>
      <c r="X793" s="35"/>
      <c r="Y793" s="52"/>
      <c r="Z793" s="31"/>
      <c r="AA793" s="31"/>
      <c r="AB793" s="31"/>
      <c r="AC7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3" s="173"/>
      <c r="AE793" s="174"/>
      <c r="AF793" s="174"/>
      <c r="AG793" s="174"/>
      <c r="AH793" s="174"/>
      <c r="AI793" s="179" t="str">
        <f>TRIM(CLEAN(大表[[#This Row],[舉例：陳大文]]))&amp;大表[[#This Row],[例：108]]</f>
        <v/>
      </c>
    </row>
    <row r="794" spans="2:35" ht="16.2" x14ac:dyDescent="0.3"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93"/>
      <c r="M794" s="28">
        <v>778</v>
      </c>
      <c r="N794" s="28" t="str">
        <f>IF(大表[[#This Row],[有效 / 無效]]="有效",大表[[#This Row],[序]],"")</f>
        <v/>
      </c>
      <c r="O794" s="28" t="str">
        <f t="shared" si="84"/>
        <v>紀念品</v>
      </c>
      <c r="P794" s="84">
        <f t="shared" ca="1" si="85"/>
        <v>46322</v>
      </c>
      <c r="Q794" s="28">
        <f t="shared" si="86"/>
        <v>0</v>
      </c>
      <c r="R794" s="28">
        <f t="shared" si="87"/>
        <v>0</v>
      </c>
      <c r="S794" s="28">
        <f>IF(COUNTA(大表[[#This Row],[舉例：陳大文]:[例：108]])=2,COUNTIF(大表[名+時數],大表[[#This Row],[名+時數]]),0)</f>
        <v>0</v>
      </c>
      <c r="T794" s="28" t="str">
        <f t="shared" si="88"/>
        <v>Sxxx</v>
      </c>
      <c r="U794" s="28" t="str">
        <f t="shared" si="89"/>
        <v>2526</v>
      </c>
      <c r="V794" s="28" t="str">
        <f t="shared" si="90"/>
        <v/>
      </c>
      <c r="W794" s="34"/>
      <c r="X794" s="35"/>
      <c r="Y794" s="52"/>
      <c r="Z794" s="31"/>
      <c r="AA794" s="31"/>
      <c r="AB794" s="31"/>
      <c r="AC7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4" s="173"/>
      <c r="AE794" s="174"/>
      <c r="AF794" s="174"/>
      <c r="AG794" s="174"/>
      <c r="AH794" s="174"/>
      <c r="AI794" s="179" t="str">
        <f>TRIM(CLEAN(大表[[#This Row],[舉例：陳大文]]))&amp;大表[[#This Row],[例：108]]</f>
        <v/>
      </c>
    </row>
    <row r="795" spans="2:35" ht="16.2" x14ac:dyDescent="0.3"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93"/>
      <c r="M795" s="28">
        <v>779</v>
      </c>
      <c r="N795" s="28" t="str">
        <f>IF(大表[[#This Row],[有效 / 無效]]="有效",大表[[#This Row],[序]],"")</f>
        <v/>
      </c>
      <c r="O795" s="28" t="str">
        <f t="shared" si="84"/>
        <v>紀念品</v>
      </c>
      <c r="P795" s="84">
        <f t="shared" ca="1" si="85"/>
        <v>46322</v>
      </c>
      <c r="Q795" s="28">
        <f t="shared" si="86"/>
        <v>0</v>
      </c>
      <c r="R795" s="28">
        <f t="shared" si="87"/>
        <v>0</v>
      </c>
      <c r="S795" s="28">
        <f>IF(COUNTA(大表[[#This Row],[舉例：陳大文]:[例：108]])=2,COUNTIF(大表[名+時數],大表[[#This Row],[名+時數]]),0)</f>
        <v>0</v>
      </c>
      <c r="T795" s="28" t="str">
        <f t="shared" si="88"/>
        <v>Sxxx</v>
      </c>
      <c r="U795" s="28" t="str">
        <f t="shared" si="89"/>
        <v>2526</v>
      </c>
      <c r="V795" s="28" t="str">
        <f t="shared" si="90"/>
        <v/>
      </c>
      <c r="W795" s="34"/>
      <c r="X795" s="35"/>
      <c r="Y795" s="52"/>
      <c r="Z795" s="31"/>
      <c r="AA795" s="31"/>
      <c r="AB795" s="31"/>
      <c r="AC7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5" s="173"/>
      <c r="AE795" s="174"/>
      <c r="AF795" s="174"/>
      <c r="AG795" s="174"/>
      <c r="AH795" s="174"/>
      <c r="AI795" s="179" t="str">
        <f>TRIM(CLEAN(大表[[#This Row],[舉例：陳大文]]))&amp;大表[[#This Row],[例：108]]</f>
        <v/>
      </c>
    </row>
    <row r="796" spans="2:35" ht="16.2" x14ac:dyDescent="0.3"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93"/>
      <c r="M796" s="28">
        <v>780</v>
      </c>
      <c r="N796" s="28" t="str">
        <f>IF(大表[[#This Row],[有效 / 無效]]="有效",大表[[#This Row],[序]],"")</f>
        <v/>
      </c>
      <c r="O796" s="28" t="str">
        <f t="shared" si="84"/>
        <v>紀念品</v>
      </c>
      <c r="P796" s="84">
        <f t="shared" ca="1" si="85"/>
        <v>46322</v>
      </c>
      <c r="Q796" s="28">
        <f t="shared" si="86"/>
        <v>0</v>
      </c>
      <c r="R796" s="28">
        <f t="shared" si="87"/>
        <v>0</v>
      </c>
      <c r="S796" s="28">
        <f>IF(COUNTA(大表[[#This Row],[舉例：陳大文]:[例：108]])=2,COUNTIF(大表[名+時數],大表[[#This Row],[名+時數]]),0)</f>
        <v>0</v>
      </c>
      <c r="T796" s="28" t="str">
        <f t="shared" si="88"/>
        <v>Sxxx</v>
      </c>
      <c r="U796" s="28" t="str">
        <f t="shared" si="89"/>
        <v>2526</v>
      </c>
      <c r="V796" s="28" t="str">
        <f t="shared" si="90"/>
        <v/>
      </c>
      <c r="W796" s="34"/>
      <c r="X796" s="35"/>
      <c r="Y796" s="52"/>
      <c r="Z796" s="31"/>
      <c r="AA796" s="31"/>
      <c r="AB796" s="31"/>
      <c r="AC7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6" s="173"/>
      <c r="AE796" s="174"/>
      <c r="AF796" s="174"/>
      <c r="AG796" s="174"/>
      <c r="AH796" s="174"/>
      <c r="AI796" s="179" t="str">
        <f>TRIM(CLEAN(大表[[#This Row],[舉例：陳大文]]))&amp;大表[[#This Row],[例：108]]</f>
        <v/>
      </c>
    </row>
    <row r="797" spans="2:35" ht="16.2" x14ac:dyDescent="0.3"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93"/>
      <c r="M797" s="28">
        <v>781</v>
      </c>
      <c r="N797" s="28" t="str">
        <f>IF(大表[[#This Row],[有效 / 無效]]="有效",大表[[#This Row],[序]],"")</f>
        <v/>
      </c>
      <c r="O797" s="28" t="str">
        <f t="shared" si="84"/>
        <v>紀念品</v>
      </c>
      <c r="P797" s="84">
        <f t="shared" ca="1" si="85"/>
        <v>46322</v>
      </c>
      <c r="Q797" s="28">
        <f t="shared" si="86"/>
        <v>0</v>
      </c>
      <c r="R797" s="28">
        <f t="shared" si="87"/>
        <v>0</v>
      </c>
      <c r="S797" s="28">
        <f>IF(COUNTA(大表[[#This Row],[舉例：陳大文]:[例：108]])=2,COUNTIF(大表[名+時數],大表[[#This Row],[名+時數]]),0)</f>
        <v>0</v>
      </c>
      <c r="T797" s="28" t="str">
        <f t="shared" si="88"/>
        <v>Sxxx</v>
      </c>
      <c r="U797" s="28" t="str">
        <f t="shared" si="89"/>
        <v>2526</v>
      </c>
      <c r="V797" s="28" t="str">
        <f t="shared" si="90"/>
        <v/>
      </c>
      <c r="W797" s="34"/>
      <c r="X797" s="35"/>
      <c r="Y797" s="52"/>
      <c r="Z797" s="31"/>
      <c r="AA797" s="31"/>
      <c r="AB797" s="31"/>
      <c r="AC7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7" s="173"/>
      <c r="AE797" s="174"/>
      <c r="AF797" s="174"/>
      <c r="AG797" s="174"/>
      <c r="AH797" s="174"/>
      <c r="AI797" s="179" t="str">
        <f>TRIM(CLEAN(大表[[#This Row],[舉例：陳大文]]))&amp;大表[[#This Row],[例：108]]</f>
        <v/>
      </c>
    </row>
    <row r="798" spans="2:35" ht="16.2" x14ac:dyDescent="0.3"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93"/>
      <c r="M798" s="28">
        <v>782</v>
      </c>
      <c r="N798" s="28" t="str">
        <f>IF(大表[[#This Row],[有效 / 無效]]="有效",大表[[#This Row],[序]],"")</f>
        <v/>
      </c>
      <c r="O798" s="28" t="str">
        <f t="shared" si="84"/>
        <v>紀念品</v>
      </c>
      <c r="P798" s="84">
        <f t="shared" ca="1" si="85"/>
        <v>46322</v>
      </c>
      <c r="Q798" s="28">
        <f t="shared" si="86"/>
        <v>0</v>
      </c>
      <c r="R798" s="28">
        <f t="shared" si="87"/>
        <v>0</v>
      </c>
      <c r="S798" s="28">
        <f>IF(COUNTA(大表[[#This Row],[舉例：陳大文]:[例：108]])=2,COUNTIF(大表[名+時數],大表[[#This Row],[名+時數]]),0)</f>
        <v>0</v>
      </c>
      <c r="T798" s="28" t="str">
        <f t="shared" si="88"/>
        <v>Sxxx</v>
      </c>
      <c r="U798" s="28" t="str">
        <f t="shared" si="89"/>
        <v>2526</v>
      </c>
      <c r="V798" s="28" t="str">
        <f t="shared" si="90"/>
        <v/>
      </c>
      <c r="W798" s="34"/>
      <c r="X798" s="35"/>
      <c r="Y798" s="52"/>
      <c r="Z798" s="31"/>
      <c r="AA798" s="31"/>
      <c r="AB798" s="31"/>
      <c r="AC7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8" s="173"/>
      <c r="AE798" s="174"/>
      <c r="AF798" s="174"/>
      <c r="AG798" s="174"/>
      <c r="AH798" s="174"/>
      <c r="AI798" s="179" t="str">
        <f>TRIM(CLEAN(大表[[#This Row],[舉例：陳大文]]))&amp;大表[[#This Row],[例：108]]</f>
        <v/>
      </c>
    </row>
    <row r="799" spans="2:35" ht="16.2" x14ac:dyDescent="0.3"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93"/>
      <c r="M799" s="28">
        <v>783</v>
      </c>
      <c r="N799" s="28" t="str">
        <f>IF(大表[[#This Row],[有效 / 無效]]="有效",大表[[#This Row],[序]],"")</f>
        <v/>
      </c>
      <c r="O799" s="28" t="str">
        <f t="shared" si="84"/>
        <v>紀念品</v>
      </c>
      <c r="P799" s="84">
        <f t="shared" ca="1" si="85"/>
        <v>46322</v>
      </c>
      <c r="Q799" s="28">
        <f t="shared" si="86"/>
        <v>0</v>
      </c>
      <c r="R799" s="28">
        <f t="shared" si="87"/>
        <v>0</v>
      </c>
      <c r="S799" s="28">
        <f>IF(COUNTA(大表[[#This Row],[舉例：陳大文]:[例：108]])=2,COUNTIF(大表[名+時數],大表[[#This Row],[名+時數]]),0)</f>
        <v>0</v>
      </c>
      <c r="T799" s="28" t="str">
        <f t="shared" si="88"/>
        <v>Sxxx</v>
      </c>
      <c r="U799" s="28" t="str">
        <f t="shared" si="89"/>
        <v>2526</v>
      </c>
      <c r="V799" s="28" t="str">
        <f t="shared" si="90"/>
        <v/>
      </c>
      <c r="W799" s="34"/>
      <c r="X799" s="35"/>
      <c r="Y799" s="52"/>
      <c r="Z799" s="31"/>
      <c r="AA799" s="31"/>
      <c r="AB799" s="31"/>
      <c r="AC7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799" s="173"/>
      <c r="AE799" s="174"/>
      <c r="AF799" s="174"/>
      <c r="AG799" s="174"/>
      <c r="AH799" s="174"/>
      <c r="AI799" s="179" t="str">
        <f>TRIM(CLEAN(大表[[#This Row],[舉例：陳大文]]))&amp;大表[[#This Row],[例：108]]</f>
        <v/>
      </c>
    </row>
    <row r="800" spans="2:35" ht="16.2" x14ac:dyDescent="0.3"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93"/>
      <c r="M800" s="28">
        <v>784</v>
      </c>
      <c r="N800" s="28" t="str">
        <f>IF(大表[[#This Row],[有效 / 無效]]="有效",大表[[#This Row],[序]],"")</f>
        <v/>
      </c>
      <c r="O800" s="28" t="str">
        <f t="shared" si="84"/>
        <v>紀念品</v>
      </c>
      <c r="P800" s="84">
        <f t="shared" ca="1" si="85"/>
        <v>46322</v>
      </c>
      <c r="Q800" s="28">
        <f t="shared" si="86"/>
        <v>0</v>
      </c>
      <c r="R800" s="28">
        <f t="shared" si="87"/>
        <v>0</v>
      </c>
      <c r="S800" s="28">
        <f>IF(COUNTA(大表[[#This Row],[舉例：陳大文]:[例：108]])=2,COUNTIF(大表[名+時數],大表[[#This Row],[名+時數]]),0)</f>
        <v>0</v>
      </c>
      <c r="T800" s="28" t="str">
        <f t="shared" si="88"/>
        <v>Sxxx</v>
      </c>
      <c r="U800" s="28" t="str">
        <f t="shared" si="89"/>
        <v>2526</v>
      </c>
      <c r="V800" s="28" t="str">
        <f t="shared" si="90"/>
        <v/>
      </c>
      <c r="W800" s="34"/>
      <c r="X800" s="35"/>
      <c r="Y800" s="52"/>
      <c r="Z800" s="31"/>
      <c r="AA800" s="31"/>
      <c r="AB800" s="31"/>
      <c r="AC8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0" s="173"/>
      <c r="AE800" s="174"/>
      <c r="AF800" s="174"/>
      <c r="AG800" s="174"/>
      <c r="AH800" s="174"/>
      <c r="AI800" s="179" t="str">
        <f>TRIM(CLEAN(大表[[#This Row],[舉例：陳大文]]))&amp;大表[[#This Row],[例：108]]</f>
        <v/>
      </c>
    </row>
    <row r="801" spans="2:35" ht="16.2" x14ac:dyDescent="0.3"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93"/>
      <c r="M801" s="28">
        <v>785</v>
      </c>
      <c r="N801" s="28" t="str">
        <f>IF(大表[[#This Row],[有效 / 無效]]="有效",大表[[#This Row],[序]],"")</f>
        <v/>
      </c>
      <c r="O801" s="28" t="str">
        <f t="shared" si="84"/>
        <v>紀念品</v>
      </c>
      <c r="P801" s="84">
        <f t="shared" ca="1" si="85"/>
        <v>46322</v>
      </c>
      <c r="Q801" s="28">
        <f t="shared" si="86"/>
        <v>0</v>
      </c>
      <c r="R801" s="28">
        <f t="shared" si="87"/>
        <v>0</v>
      </c>
      <c r="S801" s="28">
        <f>IF(COUNTA(大表[[#This Row],[舉例：陳大文]:[例：108]])=2,COUNTIF(大表[名+時數],大表[[#This Row],[名+時數]]),0)</f>
        <v>0</v>
      </c>
      <c r="T801" s="28" t="str">
        <f t="shared" si="88"/>
        <v>Sxxx</v>
      </c>
      <c r="U801" s="28" t="str">
        <f t="shared" si="89"/>
        <v>2526</v>
      </c>
      <c r="V801" s="28" t="str">
        <f t="shared" si="90"/>
        <v/>
      </c>
      <c r="W801" s="34"/>
      <c r="X801" s="35"/>
      <c r="Y801" s="52"/>
      <c r="Z801" s="31"/>
      <c r="AA801" s="31"/>
      <c r="AB801" s="31"/>
      <c r="AC8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1" s="173"/>
      <c r="AE801" s="174"/>
      <c r="AF801" s="174"/>
      <c r="AG801" s="174"/>
      <c r="AH801" s="174"/>
      <c r="AI801" s="179" t="str">
        <f>TRIM(CLEAN(大表[[#This Row],[舉例：陳大文]]))&amp;大表[[#This Row],[例：108]]</f>
        <v/>
      </c>
    </row>
    <row r="802" spans="2:35" ht="16.2" x14ac:dyDescent="0.3"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93"/>
      <c r="M802" s="28">
        <v>786</v>
      </c>
      <c r="N802" s="28" t="str">
        <f>IF(大表[[#This Row],[有效 / 無效]]="有效",大表[[#This Row],[序]],"")</f>
        <v/>
      </c>
      <c r="O802" s="28" t="str">
        <f t="shared" si="84"/>
        <v>紀念品</v>
      </c>
      <c r="P802" s="84">
        <f t="shared" ca="1" si="85"/>
        <v>46322</v>
      </c>
      <c r="Q802" s="28">
        <f t="shared" si="86"/>
        <v>0</v>
      </c>
      <c r="R802" s="28">
        <f t="shared" si="87"/>
        <v>0</v>
      </c>
      <c r="S802" s="28">
        <f>IF(COUNTA(大表[[#This Row],[舉例：陳大文]:[例：108]])=2,COUNTIF(大表[名+時數],大表[[#This Row],[名+時數]]),0)</f>
        <v>0</v>
      </c>
      <c r="T802" s="28" t="str">
        <f t="shared" si="88"/>
        <v>Sxxx</v>
      </c>
      <c r="U802" s="28" t="str">
        <f t="shared" si="89"/>
        <v>2526</v>
      </c>
      <c r="V802" s="28" t="str">
        <f t="shared" si="90"/>
        <v/>
      </c>
      <c r="W802" s="34"/>
      <c r="X802" s="35"/>
      <c r="Y802" s="52"/>
      <c r="Z802" s="31"/>
      <c r="AA802" s="31"/>
      <c r="AB802" s="31"/>
      <c r="AC8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2" s="173"/>
      <c r="AE802" s="174"/>
      <c r="AF802" s="174"/>
      <c r="AG802" s="174"/>
      <c r="AH802" s="174"/>
      <c r="AI802" s="179" t="str">
        <f>TRIM(CLEAN(大表[[#This Row],[舉例：陳大文]]))&amp;大表[[#This Row],[例：108]]</f>
        <v/>
      </c>
    </row>
    <row r="803" spans="2:35" ht="16.2" x14ac:dyDescent="0.3"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93"/>
      <c r="M803" s="28">
        <v>787</v>
      </c>
      <c r="N803" s="28" t="str">
        <f>IF(大表[[#This Row],[有效 / 無效]]="有效",大表[[#This Row],[序]],"")</f>
        <v/>
      </c>
      <c r="O803" s="28" t="str">
        <f t="shared" si="84"/>
        <v>紀念品</v>
      </c>
      <c r="P803" s="84">
        <f t="shared" ca="1" si="85"/>
        <v>46322</v>
      </c>
      <c r="Q803" s="28">
        <f t="shared" si="86"/>
        <v>0</v>
      </c>
      <c r="R803" s="28">
        <f t="shared" si="87"/>
        <v>0</v>
      </c>
      <c r="S803" s="28">
        <f>IF(COUNTA(大表[[#This Row],[舉例：陳大文]:[例：108]])=2,COUNTIF(大表[名+時數],大表[[#This Row],[名+時數]]),0)</f>
        <v>0</v>
      </c>
      <c r="T803" s="28" t="str">
        <f t="shared" si="88"/>
        <v>Sxxx</v>
      </c>
      <c r="U803" s="28" t="str">
        <f t="shared" si="89"/>
        <v>2526</v>
      </c>
      <c r="V803" s="28" t="str">
        <f t="shared" si="90"/>
        <v/>
      </c>
      <c r="W803" s="34"/>
      <c r="X803" s="35"/>
      <c r="Y803" s="52"/>
      <c r="Z803" s="31"/>
      <c r="AA803" s="31"/>
      <c r="AB803" s="31"/>
      <c r="AC8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3" s="173"/>
      <c r="AE803" s="174"/>
      <c r="AF803" s="174"/>
      <c r="AG803" s="174"/>
      <c r="AH803" s="174"/>
      <c r="AI803" s="179" t="str">
        <f>TRIM(CLEAN(大表[[#This Row],[舉例：陳大文]]))&amp;大表[[#This Row],[例：108]]</f>
        <v/>
      </c>
    </row>
    <row r="804" spans="2:35" ht="16.2" x14ac:dyDescent="0.3"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93"/>
      <c r="M804" s="28">
        <v>788</v>
      </c>
      <c r="N804" s="28" t="str">
        <f>IF(大表[[#This Row],[有效 / 無效]]="有效",大表[[#This Row],[序]],"")</f>
        <v/>
      </c>
      <c r="O804" s="28" t="str">
        <f t="shared" si="84"/>
        <v>紀念品</v>
      </c>
      <c r="P804" s="84">
        <f t="shared" ca="1" si="85"/>
        <v>46322</v>
      </c>
      <c r="Q804" s="28">
        <f t="shared" si="86"/>
        <v>0</v>
      </c>
      <c r="R804" s="28">
        <f t="shared" si="87"/>
        <v>0</v>
      </c>
      <c r="S804" s="28">
        <f>IF(COUNTA(大表[[#This Row],[舉例：陳大文]:[例：108]])=2,COUNTIF(大表[名+時數],大表[[#This Row],[名+時數]]),0)</f>
        <v>0</v>
      </c>
      <c r="T804" s="28" t="str">
        <f t="shared" si="88"/>
        <v>Sxxx</v>
      </c>
      <c r="U804" s="28" t="str">
        <f t="shared" si="89"/>
        <v>2526</v>
      </c>
      <c r="V804" s="28" t="str">
        <f t="shared" si="90"/>
        <v/>
      </c>
      <c r="W804" s="34"/>
      <c r="X804" s="35"/>
      <c r="Y804" s="52"/>
      <c r="Z804" s="31"/>
      <c r="AA804" s="31"/>
      <c r="AB804" s="31"/>
      <c r="AC8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4" s="173"/>
      <c r="AE804" s="174"/>
      <c r="AF804" s="174"/>
      <c r="AG804" s="174"/>
      <c r="AH804" s="174"/>
      <c r="AI804" s="179" t="str">
        <f>TRIM(CLEAN(大表[[#This Row],[舉例：陳大文]]))&amp;大表[[#This Row],[例：108]]</f>
        <v/>
      </c>
    </row>
    <row r="805" spans="2:35" ht="16.2" x14ac:dyDescent="0.3"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93"/>
      <c r="M805" s="28">
        <v>789</v>
      </c>
      <c r="N805" s="28" t="str">
        <f>IF(大表[[#This Row],[有效 / 無效]]="有效",大表[[#This Row],[序]],"")</f>
        <v/>
      </c>
      <c r="O805" s="28" t="str">
        <f t="shared" si="84"/>
        <v>紀念品</v>
      </c>
      <c r="P805" s="84">
        <f t="shared" ca="1" si="85"/>
        <v>46322</v>
      </c>
      <c r="Q805" s="28">
        <f t="shared" si="86"/>
        <v>0</v>
      </c>
      <c r="R805" s="28">
        <f t="shared" si="87"/>
        <v>0</v>
      </c>
      <c r="S805" s="28">
        <f>IF(COUNTA(大表[[#This Row],[舉例：陳大文]:[例：108]])=2,COUNTIF(大表[名+時數],大表[[#This Row],[名+時數]]),0)</f>
        <v>0</v>
      </c>
      <c r="T805" s="28" t="str">
        <f t="shared" si="88"/>
        <v>Sxxx</v>
      </c>
      <c r="U805" s="28" t="str">
        <f t="shared" si="89"/>
        <v>2526</v>
      </c>
      <c r="V805" s="28" t="str">
        <f t="shared" si="90"/>
        <v/>
      </c>
      <c r="W805" s="34"/>
      <c r="X805" s="35"/>
      <c r="Y805" s="52"/>
      <c r="Z805" s="31"/>
      <c r="AA805" s="31"/>
      <c r="AB805" s="31"/>
      <c r="AC8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5" s="173"/>
      <c r="AE805" s="174"/>
      <c r="AF805" s="174"/>
      <c r="AG805" s="174"/>
      <c r="AH805" s="174"/>
      <c r="AI805" s="179" t="str">
        <f>TRIM(CLEAN(大表[[#This Row],[舉例：陳大文]]))&amp;大表[[#This Row],[例：108]]</f>
        <v/>
      </c>
    </row>
    <row r="806" spans="2:35" ht="16.2" x14ac:dyDescent="0.3"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93"/>
      <c r="M806" s="28">
        <v>790</v>
      </c>
      <c r="N806" s="28" t="str">
        <f>IF(大表[[#This Row],[有效 / 無效]]="有效",大表[[#This Row],[序]],"")</f>
        <v/>
      </c>
      <c r="O806" s="28" t="str">
        <f t="shared" si="84"/>
        <v>紀念品</v>
      </c>
      <c r="P806" s="84">
        <f t="shared" ca="1" si="85"/>
        <v>46322</v>
      </c>
      <c r="Q806" s="28">
        <f t="shared" si="86"/>
        <v>0</v>
      </c>
      <c r="R806" s="28">
        <f t="shared" si="87"/>
        <v>0</v>
      </c>
      <c r="S806" s="28">
        <f>IF(COUNTA(大表[[#This Row],[舉例：陳大文]:[例：108]])=2,COUNTIF(大表[名+時數],大表[[#This Row],[名+時數]]),0)</f>
        <v>0</v>
      </c>
      <c r="T806" s="28" t="str">
        <f t="shared" si="88"/>
        <v>Sxxx</v>
      </c>
      <c r="U806" s="28" t="str">
        <f t="shared" si="89"/>
        <v>2526</v>
      </c>
      <c r="V806" s="28" t="str">
        <f t="shared" si="90"/>
        <v/>
      </c>
      <c r="W806" s="34"/>
      <c r="X806" s="35"/>
      <c r="Y806" s="52"/>
      <c r="Z806" s="31"/>
      <c r="AA806" s="31"/>
      <c r="AB806" s="31"/>
      <c r="AC8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6" s="173"/>
      <c r="AE806" s="174"/>
      <c r="AF806" s="174"/>
      <c r="AG806" s="174"/>
      <c r="AH806" s="174"/>
      <c r="AI806" s="179" t="str">
        <f>TRIM(CLEAN(大表[[#This Row],[舉例：陳大文]]))&amp;大表[[#This Row],[例：108]]</f>
        <v/>
      </c>
    </row>
    <row r="807" spans="2:35" ht="16.2" x14ac:dyDescent="0.3"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93"/>
      <c r="M807" s="28">
        <v>791</v>
      </c>
      <c r="N807" s="28" t="str">
        <f>IF(大表[[#This Row],[有效 / 無效]]="有效",大表[[#This Row],[序]],"")</f>
        <v/>
      </c>
      <c r="O807" s="28" t="str">
        <f t="shared" si="84"/>
        <v>紀念品</v>
      </c>
      <c r="P807" s="84">
        <f t="shared" ca="1" si="85"/>
        <v>46322</v>
      </c>
      <c r="Q807" s="28">
        <f t="shared" si="86"/>
        <v>0</v>
      </c>
      <c r="R807" s="28">
        <f t="shared" si="87"/>
        <v>0</v>
      </c>
      <c r="S807" s="28">
        <f>IF(COUNTA(大表[[#This Row],[舉例：陳大文]:[例：108]])=2,COUNTIF(大表[名+時數],大表[[#This Row],[名+時數]]),0)</f>
        <v>0</v>
      </c>
      <c r="T807" s="28" t="str">
        <f t="shared" si="88"/>
        <v>Sxxx</v>
      </c>
      <c r="U807" s="28" t="str">
        <f t="shared" si="89"/>
        <v>2526</v>
      </c>
      <c r="V807" s="28" t="str">
        <f t="shared" si="90"/>
        <v/>
      </c>
      <c r="W807" s="34"/>
      <c r="X807" s="35"/>
      <c r="Y807" s="52"/>
      <c r="Z807" s="31"/>
      <c r="AA807" s="31"/>
      <c r="AB807" s="31"/>
      <c r="AC8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7" s="173"/>
      <c r="AE807" s="174"/>
      <c r="AF807" s="174"/>
      <c r="AG807" s="174"/>
      <c r="AH807" s="174"/>
      <c r="AI807" s="179" t="str">
        <f>TRIM(CLEAN(大表[[#This Row],[舉例：陳大文]]))&amp;大表[[#This Row],[例：108]]</f>
        <v/>
      </c>
    </row>
    <row r="808" spans="2:35" ht="16.2" x14ac:dyDescent="0.3"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93"/>
      <c r="M808" s="28">
        <v>792</v>
      </c>
      <c r="N808" s="28" t="str">
        <f>IF(大表[[#This Row],[有效 / 無效]]="有效",大表[[#This Row],[序]],"")</f>
        <v/>
      </c>
      <c r="O808" s="28" t="str">
        <f t="shared" si="84"/>
        <v>紀念品</v>
      </c>
      <c r="P808" s="84">
        <f t="shared" ca="1" si="85"/>
        <v>46322</v>
      </c>
      <c r="Q808" s="28">
        <f t="shared" si="86"/>
        <v>0</v>
      </c>
      <c r="R808" s="28">
        <f t="shared" si="87"/>
        <v>0</v>
      </c>
      <c r="S808" s="28">
        <f>IF(COUNTA(大表[[#This Row],[舉例：陳大文]:[例：108]])=2,COUNTIF(大表[名+時數],大表[[#This Row],[名+時數]]),0)</f>
        <v>0</v>
      </c>
      <c r="T808" s="28" t="str">
        <f t="shared" si="88"/>
        <v>Sxxx</v>
      </c>
      <c r="U808" s="28" t="str">
        <f t="shared" si="89"/>
        <v>2526</v>
      </c>
      <c r="V808" s="28" t="str">
        <f t="shared" si="90"/>
        <v/>
      </c>
      <c r="W808" s="34"/>
      <c r="X808" s="35"/>
      <c r="Y808" s="52"/>
      <c r="Z808" s="31"/>
      <c r="AA808" s="31"/>
      <c r="AB808" s="31"/>
      <c r="AC8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8" s="173"/>
      <c r="AE808" s="174"/>
      <c r="AF808" s="174"/>
      <c r="AG808" s="174"/>
      <c r="AH808" s="174"/>
      <c r="AI808" s="179" t="str">
        <f>TRIM(CLEAN(大表[[#This Row],[舉例：陳大文]]))&amp;大表[[#This Row],[例：108]]</f>
        <v/>
      </c>
    </row>
    <row r="809" spans="2:35" ht="16.2" x14ac:dyDescent="0.3"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93"/>
      <c r="M809" s="28">
        <v>793</v>
      </c>
      <c r="N809" s="28" t="str">
        <f>IF(大表[[#This Row],[有效 / 無效]]="有效",大表[[#This Row],[序]],"")</f>
        <v/>
      </c>
      <c r="O809" s="28" t="str">
        <f t="shared" si="84"/>
        <v>紀念品</v>
      </c>
      <c r="P809" s="84">
        <f t="shared" ca="1" si="85"/>
        <v>46322</v>
      </c>
      <c r="Q809" s="28">
        <f t="shared" si="86"/>
        <v>0</v>
      </c>
      <c r="R809" s="28">
        <f t="shared" si="87"/>
        <v>0</v>
      </c>
      <c r="S809" s="28">
        <f>IF(COUNTA(大表[[#This Row],[舉例：陳大文]:[例：108]])=2,COUNTIF(大表[名+時數],大表[[#This Row],[名+時數]]),0)</f>
        <v>0</v>
      </c>
      <c r="T809" s="28" t="str">
        <f t="shared" si="88"/>
        <v>Sxxx</v>
      </c>
      <c r="U809" s="28" t="str">
        <f t="shared" si="89"/>
        <v>2526</v>
      </c>
      <c r="V809" s="28" t="str">
        <f t="shared" si="90"/>
        <v/>
      </c>
      <c r="W809" s="34"/>
      <c r="X809" s="35"/>
      <c r="Y809" s="52"/>
      <c r="Z809" s="31"/>
      <c r="AA809" s="31"/>
      <c r="AB809" s="31"/>
      <c r="AC8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09" s="173"/>
      <c r="AE809" s="174"/>
      <c r="AF809" s="174"/>
      <c r="AG809" s="174"/>
      <c r="AH809" s="174"/>
      <c r="AI809" s="179" t="str">
        <f>TRIM(CLEAN(大表[[#This Row],[舉例：陳大文]]))&amp;大表[[#This Row],[例：108]]</f>
        <v/>
      </c>
    </row>
    <row r="810" spans="2:35" ht="16.2" x14ac:dyDescent="0.3"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93"/>
      <c r="M810" s="28">
        <v>794</v>
      </c>
      <c r="N810" s="28" t="str">
        <f>IF(大表[[#This Row],[有效 / 無效]]="有效",大表[[#This Row],[序]],"")</f>
        <v/>
      </c>
      <c r="O810" s="28" t="str">
        <f t="shared" si="84"/>
        <v>紀念品</v>
      </c>
      <c r="P810" s="84">
        <f t="shared" ca="1" si="85"/>
        <v>46322</v>
      </c>
      <c r="Q810" s="28">
        <f t="shared" si="86"/>
        <v>0</v>
      </c>
      <c r="R810" s="28">
        <f t="shared" si="87"/>
        <v>0</v>
      </c>
      <c r="S810" s="28">
        <f>IF(COUNTA(大表[[#This Row],[舉例：陳大文]:[例：108]])=2,COUNTIF(大表[名+時數],大表[[#This Row],[名+時數]]),0)</f>
        <v>0</v>
      </c>
      <c r="T810" s="28" t="str">
        <f t="shared" si="88"/>
        <v>Sxxx</v>
      </c>
      <c r="U810" s="28" t="str">
        <f t="shared" si="89"/>
        <v>2526</v>
      </c>
      <c r="V810" s="28" t="str">
        <f t="shared" si="90"/>
        <v/>
      </c>
      <c r="W810" s="34"/>
      <c r="X810" s="35"/>
      <c r="Y810" s="52"/>
      <c r="Z810" s="31"/>
      <c r="AA810" s="31"/>
      <c r="AB810" s="31"/>
      <c r="AC8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0" s="173"/>
      <c r="AE810" s="174"/>
      <c r="AF810" s="174"/>
      <c r="AG810" s="174"/>
      <c r="AH810" s="174"/>
      <c r="AI810" s="179" t="str">
        <f>TRIM(CLEAN(大表[[#This Row],[舉例：陳大文]]))&amp;大表[[#This Row],[例：108]]</f>
        <v/>
      </c>
    </row>
    <row r="811" spans="2:35" ht="16.2" x14ac:dyDescent="0.3"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93"/>
      <c r="M811" s="28">
        <v>795</v>
      </c>
      <c r="N811" s="28" t="str">
        <f>IF(大表[[#This Row],[有效 / 無效]]="有效",大表[[#This Row],[序]],"")</f>
        <v/>
      </c>
      <c r="O811" s="28" t="str">
        <f t="shared" si="84"/>
        <v>紀念品</v>
      </c>
      <c r="P811" s="84">
        <f t="shared" ca="1" si="85"/>
        <v>46322</v>
      </c>
      <c r="Q811" s="28">
        <f t="shared" si="86"/>
        <v>0</v>
      </c>
      <c r="R811" s="28">
        <f t="shared" si="87"/>
        <v>0</v>
      </c>
      <c r="S811" s="28">
        <f>IF(COUNTA(大表[[#This Row],[舉例：陳大文]:[例：108]])=2,COUNTIF(大表[名+時數],大表[[#This Row],[名+時數]]),0)</f>
        <v>0</v>
      </c>
      <c r="T811" s="28" t="str">
        <f t="shared" si="88"/>
        <v>Sxxx</v>
      </c>
      <c r="U811" s="28" t="str">
        <f t="shared" si="89"/>
        <v>2526</v>
      </c>
      <c r="V811" s="28" t="str">
        <f t="shared" si="90"/>
        <v/>
      </c>
      <c r="W811" s="34"/>
      <c r="X811" s="35"/>
      <c r="Y811" s="52"/>
      <c r="Z811" s="31"/>
      <c r="AA811" s="31"/>
      <c r="AB811" s="31"/>
      <c r="AC8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1" s="173"/>
      <c r="AE811" s="174"/>
      <c r="AF811" s="174"/>
      <c r="AG811" s="174"/>
      <c r="AH811" s="174"/>
      <c r="AI811" s="179" t="str">
        <f>TRIM(CLEAN(大表[[#This Row],[舉例：陳大文]]))&amp;大表[[#This Row],[例：108]]</f>
        <v/>
      </c>
    </row>
    <row r="812" spans="2:35" ht="16.2" x14ac:dyDescent="0.3"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93"/>
      <c r="M812" s="28">
        <v>796</v>
      </c>
      <c r="N812" s="28" t="str">
        <f>IF(大表[[#This Row],[有效 / 無效]]="有效",大表[[#This Row],[序]],"")</f>
        <v/>
      </c>
      <c r="O812" s="28" t="str">
        <f t="shared" si="84"/>
        <v>紀念品</v>
      </c>
      <c r="P812" s="84">
        <f t="shared" ca="1" si="85"/>
        <v>46322</v>
      </c>
      <c r="Q812" s="28">
        <f t="shared" si="86"/>
        <v>0</v>
      </c>
      <c r="R812" s="28">
        <f t="shared" si="87"/>
        <v>0</v>
      </c>
      <c r="S812" s="28">
        <f>IF(COUNTA(大表[[#This Row],[舉例：陳大文]:[例：108]])=2,COUNTIF(大表[名+時數],大表[[#This Row],[名+時數]]),0)</f>
        <v>0</v>
      </c>
      <c r="T812" s="28" t="str">
        <f t="shared" si="88"/>
        <v>Sxxx</v>
      </c>
      <c r="U812" s="28" t="str">
        <f t="shared" si="89"/>
        <v>2526</v>
      </c>
      <c r="V812" s="28" t="str">
        <f t="shared" si="90"/>
        <v/>
      </c>
      <c r="W812" s="34"/>
      <c r="X812" s="35"/>
      <c r="Y812" s="52"/>
      <c r="Z812" s="31"/>
      <c r="AA812" s="31"/>
      <c r="AB812" s="31"/>
      <c r="AC8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2" s="173"/>
      <c r="AE812" s="174"/>
      <c r="AF812" s="174"/>
      <c r="AG812" s="174"/>
      <c r="AH812" s="174"/>
      <c r="AI812" s="179" t="str">
        <f>TRIM(CLEAN(大表[[#This Row],[舉例：陳大文]]))&amp;大表[[#This Row],[例：108]]</f>
        <v/>
      </c>
    </row>
    <row r="813" spans="2:35" ht="16.2" x14ac:dyDescent="0.3"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93"/>
      <c r="M813" s="28">
        <v>797</v>
      </c>
      <c r="N813" s="28" t="str">
        <f>IF(大表[[#This Row],[有效 / 無效]]="有效",大表[[#This Row],[序]],"")</f>
        <v/>
      </c>
      <c r="O813" s="28" t="str">
        <f t="shared" si="84"/>
        <v>紀念品</v>
      </c>
      <c r="P813" s="84">
        <f t="shared" ca="1" si="85"/>
        <v>46322</v>
      </c>
      <c r="Q813" s="28">
        <f t="shared" si="86"/>
        <v>0</v>
      </c>
      <c r="R813" s="28">
        <f t="shared" si="87"/>
        <v>0</v>
      </c>
      <c r="S813" s="28">
        <f>IF(COUNTA(大表[[#This Row],[舉例：陳大文]:[例：108]])=2,COUNTIF(大表[名+時數],大表[[#This Row],[名+時數]]),0)</f>
        <v>0</v>
      </c>
      <c r="T813" s="28" t="str">
        <f t="shared" si="88"/>
        <v>Sxxx</v>
      </c>
      <c r="U813" s="28" t="str">
        <f t="shared" si="89"/>
        <v>2526</v>
      </c>
      <c r="V813" s="28" t="str">
        <f t="shared" si="90"/>
        <v/>
      </c>
      <c r="W813" s="34"/>
      <c r="X813" s="35"/>
      <c r="Y813" s="52"/>
      <c r="Z813" s="31"/>
      <c r="AA813" s="31"/>
      <c r="AB813" s="31"/>
      <c r="AC8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3" s="173"/>
      <c r="AE813" s="174"/>
      <c r="AF813" s="174"/>
      <c r="AG813" s="174"/>
      <c r="AH813" s="174"/>
      <c r="AI813" s="179" t="str">
        <f>TRIM(CLEAN(大表[[#This Row],[舉例：陳大文]]))&amp;大表[[#This Row],[例：108]]</f>
        <v/>
      </c>
    </row>
    <row r="814" spans="2:35" ht="16.2" x14ac:dyDescent="0.3"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93"/>
      <c r="M814" s="28">
        <v>798</v>
      </c>
      <c r="N814" s="28" t="str">
        <f>IF(大表[[#This Row],[有效 / 無效]]="有效",大表[[#This Row],[序]],"")</f>
        <v/>
      </c>
      <c r="O814" s="28" t="str">
        <f t="shared" si="84"/>
        <v>紀念品</v>
      </c>
      <c r="P814" s="84">
        <f t="shared" ca="1" si="85"/>
        <v>46322</v>
      </c>
      <c r="Q814" s="28">
        <f t="shared" si="86"/>
        <v>0</v>
      </c>
      <c r="R814" s="28">
        <f t="shared" si="87"/>
        <v>0</v>
      </c>
      <c r="S814" s="28">
        <f>IF(COUNTA(大表[[#This Row],[舉例：陳大文]:[例：108]])=2,COUNTIF(大表[名+時數],大表[[#This Row],[名+時數]]),0)</f>
        <v>0</v>
      </c>
      <c r="T814" s="28" t="str">
        <f t="shared" si="88"/>
        <v>Sxxx</v>
      </c>
      <c r="U814" s="28" t="str">
        <f t="shared" si="89"/>
        <v>2526</v>
      </c>
      <c r="V814" s="28" t="str">
        <f t="shared" si="90"/>
        <v/>
      </c>
      <c r="W814" s="34"/>
      <c r="X814" s="35"/>
      <c r="Y814" s="52"/>
      <c r="Z814" s="31"/>
      <c r="AA814" s="31"/>
      <c r="AB814" s="31"/>
      <c r="AC8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4" s="173"/>
      <c r="AE814" s="174"/>
      <c r="AF814" s="174"/>
      <c r="AG814" s="174"/>
      <c r="AH814" s="174"/>
      <c r="AI814" s="179" t="str">
        <f>TRIM(CLEAN(大表[[#This Row],[舉例：陳大文]]))&amp;大表[[#This Row],[例：108]]</f>
        <v/>
      </c>
    </row>
    <row r="815" spans="2:35" ht="16.2" x14ac:dyDescent="0.3"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93"/>
      <c r="M815" s="28">
        <v>799</v>
      </c>
      <c r="N815" s="28" t="str">
        <f>IF(大表[[#This Row],[有效 / 無效]]="有效",大表[[#This Row],[序]],"")</f>
        <v/>
      </c>
      <c r="O815" s="28" t="str">
        <f t="shared" si="84"/>
        <v>紀念品</v>
      </c>
      <c r="P815" s="84">
        <f t="shared" ca="1" si="85"/>
        <v>46322</v>
      </c>
      <c r="Q815" s="28">
        <f t="shared" si="86"/>
        <v>0</v>
      </c>
      <c r="R815" s="28">
        <f t="shared" si="87"/>
        <v>0</v>
      </c>
      <c r="S815" s="28">
        <f>IF(COUNTA(大表[[#This Row],[舉例：陳大文]:[例：108]])=2,COUNTIF(大表[名+時數],大表[[#This Row],[名+時數]]),0)</f>
        <v>0</v>
      </c>
      <c r="T815" s="28" t="str">
        <f t="shared" si="88"/>
        <v>Sxxx</v>
      </c>
      <c r="U815" s="28" t="str">
        <f t="shared" si="89"/>
        <v>2526</v>
      </c>
      <c r="V815" s="28" t="str">
        <f t="shared" si="90"/>
        <v/>
      </c>
      <c r="W815" s="34"/>
      <c r="X815" s="35"/>
      <c r="Y815" s="52"/>
      <c r="Z815" s="31"/>
      <c r="AA815" s="31"/>
      <c r="AB815" s="31"/>
      <c r="AC8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5" s="173"/>
      <c r="AE815" s="174"/>
      <c r="AF815" s="174"/>
      <c r="AG815" s="174"/>
      <c r="AH815" s="174"/>
      <c r="AI815" s="179" t="str">
        <f>TRIM(CLEAN(大表[[#This Row],[舉例：陳大文]]))&amp;大表[[#This Row],[例：108]]</f>
        <v/>
      </c>
    </row>
    <row r="816" spans="2:35" ht="16.2" x14ac:dyDescent="0.3"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93"/>
      <c r="M816" s="28">
        <v>800</v>
      </c>
      <c r="N816" s="28" t="str">
        <f>IF(大表[[#This Row],[有效 / 無效]]="有效",大表[[#This Row],[序]],"")</f>
        <v/>
      </c>
      <c r="O816" s="28" t="str">
        <f t="shared" si="84"/>
        <v>紀念品</v>
      </c>
      <c r="P816" s="84">
        <f t="shared" ca="1" si="85"/>
        <v>46322</v>
      </c>
      <c r="Q816" s="28">
        <f t="shared" si="86"/>
        <v>0</v>
      </c>
      <c r="R816" s="28">
        <f t="shared" si="87"/>
        <v>0</v>
      </c>
      <c r="S816" s="28">
        <f>IF(COUNTA(大表[[#This Row],[舉例：陳大文]:[例：108]])=2,COUNTIF(大表[名+時數],大表[[#This Row],[名+時數]]),0)</f>
        <v>0</v>
      </c>
      <c r="T816" s="28" t="str">
        <f t="shared" si="88"/>
        <v>Sxxx</v>
      </c>
      <c r="U816" s="28" t="str">
        <f t="shared" si="89"/>
        <v>2526</v>
      </c>
      <c r="V816" s="28" t="str">
        <f t="shared" si="90"/>
        <v/>
      </c>
      <c r="W816" s="34"/>
      <c r="X816" s="35"/>
      <c r="Y816" s="52"/>
      <c r="Z816" s="31"/>
      <c r="AA816" s="31"/>
      <c r="AB816" s="31"/>
      <c r="AC8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6" s="173"/>
      <c r="AE816" s="174"/>
      <c r="AF816" s="174"/>
      <c r="AG816" s="174"/>
      <c r="AH816" s="174"/>
      <c r="AI816" s="179" t="str">
        <f>TRIM(CLEAN(大表[[#This Row],[舉例：陳大文]]))&amp;大表[[#This Row],[例：108]]</f>
        <v/>
      </c>
    </row>
    <row r="817" spans="2:35" ht="16.2" x14ac:dyDescent="0.3"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93"/>
      <c r="M817" s="28">
        <v>801</v>
      </c>
      <c r="N817" s="28" t="str">
        <f>IF(大表[[#This Row],[有效 / 無效]]="有效",大表[[#This Row],[序]],"")</f>
        <v/>
      </c>
      <c r="O817" s="28" t="str">
        <f t="shared" si="84"/>
        <v>紀念品</v>
      </c>
      <c r="P817" s="84">
        <f t="shared" ca="1" si="85"/>
        <v>46322</v>
      </c>
      <c r="Q817" s="28">
        <f t="shared" si="86"/>
        <v>0</v>
      </c>
      <c r="R817" s="28">
        <f t="shared" si="87"/>
        <v>0</v>
      </c>
      <c r="S817" s="28">
        <f>IF(COUNTA(大表[[#This Row],[舉例：陳大文]:[例：108]])=2,COUNTIF(大表[名+時數],大表[[#This Row],[名+時數]]),0)</f>
        <v>0</v>
      </c>
      <c r="T817" s="28" t="str">
        <f t="shared" si="88"/>
        <v>Sxxx</v>
      </c>
      <c r="U817" s="28" t="str">
        <f t="shared" si="89"/>
        <v>2526</v>
      </c>
      <c r="V817" s="28" t="str">
        <f t="shared" si="90"/>
        <v/>
      </c>
      <c r="W817" s="34"/>
      <c r="X817" s="35"/>
      <c r="Y817" s="52"/>
      <c r="Z817" s="31"/>
      <c r="AA817" s="31"/>
      <c r="AB817" s="31"/>
      <c r="AC8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7" s="173"/>
      <c r="AE817" s="174"/>
      <c r="AF817" s="174"/>
      <c r="AG817" s="174"/>
      <c r="AH817" s="174"/>
      <c r="AI817" s="179" t="str">
        <f>TRIM(CLEAN(大表[[#This Row],[舉例：陳大文]]))&amp;大表[[#This Row],[例：108]]</f>
        <v/>
      </c>
    </row>
    <row r="818" spans="2:35" ht="16.2" x14ac:dyDescent="0.3"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93"/>
      <c r="M818" s="28">
        <v>802</v>
      </c>
      <c r="N818" s="28" t="str">
        <f>IF(大表[[#This Row],[有效 / 無效]]="有效",大表[[#This Row],[序]],"")</f>
        <v/>
      </c>
      <c r="O818" s="28" t="str">
        <f t="shared" si="84"/>
        <v>紀念品</v>
      </c>
      <c r="P818" s="84">
        <f t="shared" ca="1" si="85"/>
        <v>46322</v>
      </c>
      <c r="Q818" s="28">
        <f t="shared" si="86"/>
        <v>0</v>
      </c>
      <c r="R818" s="28">
        <f t="shared" si="87"/>
        <v>0</v>
      </c>
      <c r="S818" s="28">
        <f>IF(COUNTA(大表[[#This Row],[舉例：陳大文]:[例：108]])=2,COUNTIF(大表[名+時數],大表[[#This Row],[名+時數]]),0)</f>
        <v>0</v>
      </c>
      <c r="T818" s="28" t="str">
        <f t="shared" si="88"/>
        <v>Sxxx</v>
      </c>
      <c r="U818" s="28" t="str">
        <f t="shared" si="89"/>
        <v>2526</v>
      </c>
      <c r="V818" s="28" t="str">
        <f t="shared" si="90"/>
        <v/>
      </c>
      <c r="W818" s="34"/>
      <c r="X818" s="35"/>
      <c r="Y818" s="52"/>
      <c r="Z818" s="31"/>
      <c r="AA818" s="31"/>
      <c r="AB818" s="31"/>
      <c r="AC8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8" s="173"/>
      <c r="AE818" s="174"/>
      <c r="AF818" s="174"/>
      <c r="AG818" s="174"/>
      <c r="AH818" s="174"/>
      <c r="AI818" s="179" t="str">
        <f>TRIM(CLEAN(大表[[#This Row],[舉例：陳大文]]))&amp;大表[[#This Row],[例：108]]</f>
        <v/>
      </c>
    </row>
    <row r="819" spans="2:35" ht="16.2" x14ac:dyDescent="0.3"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93"/>
      <c r="M819" s="28">
        <v>803</v>
      </c>
      <c r="N819" s="28" t="str">
        <f>IF(大表[[#This Row],[有效 / 無效]]="有效",大表[[#This Row],[序]],"")</f>
        <v/>
      </c>
      <c r="O819" s="28" t="str">
        <f t="shared" si="84"/>
        <v>紀念品</v>
      </c>
      <c r="P819" s="84">
        <f t="shared" ca="1" si="85"/>
        <v>46322</v>
      </c>
      <c r="Q819" s="28">
        <f t="shared" si="86"/>
        <v>0</v>
      </c>
      <c r="R819" s="28">
        <f t="shared" si="87"/>
        <v>0</v>
      </c>
      <c r="S819" s="28">
        <f>IF(COUNTA(大表[[#This Row],[舉例：陳大文]:[例：108]])=2,COUNTIF(大表[名+時數],大表[[#This Row],[名+時數]]),0)</f>
        <v>0</v>
      </c>
      <c r="T819" s="28" t="str">
        <f t="shared" si="88"/>
        <v>Sxxx</v>
      </c>
      <c r="U819" s="28" t="str">
        <f t="shared" si="89"/>
        <v>2526</v>
      </c>
      <c r="V819" s="28" t="str">
        <f t="shared" si="90"/>
        <v/>
      </c>
      <c r="W819" s="34"/>
      <c r="X819" s="35"/>
      <c r="Y819" s="52"/>
      <c r="Z819" s="31"/>
      <c r="AA819" s="31"/>
      <c r="AB819" s="31"/>
      <c r="AC8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19" s="173"/>
      <c r="AE819" s="174"/>
      <c r="AF819" s="174"/>
      <c r="AG819" s="174"/>
      <c r="AH819" s="174"/>
      <c r="AI819" s="179" t="str">
        <f>TRIM(CLEAN(大表[[#This Row],[舉例：陳大文]]))&amp;大表[[#This Row],[例：108]]</f>
        <v/>
      </c>
    </row>
    <row r="820" spans="2:35" ht="16.2" x14ac:dyDescent="0.3"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93"/>
      <c r="M820" s="28">
        <v>804</v>
      </c>
      <c r="N820" s="28" t="str">
        <f>IF(大表[[#This Row],[有效 / 無效]]="有效",大表[[#This Row],[序]],"")</f>
        <v/>
      </c>
      <c r="O820" s="28" t="str">
        <f t="shared" si="84"/>
        <v>紀念品</v>
      </c>
      <c r="P820" s="84">
        <f t="shared" ca="1" si="85"/>
        <v>46322</v>
      </c>
      <c r="Q820" s="28">
        <f t="shared" si="86"/>
        <v>0</v>
      </c>
      <c r="R820" s="28">
        <f t="shared" si="87"/>
        <v>0</v>
      </c>
      <c r="S820" s="28">
        <f>IF(COUNTA(大表[[#This Row],[舉例：陳大文]:[例：108]])=2,COUNTIF(大表[名+時數],大表[[#This Row],[名+時數]]),0)</f>
        <v>0</v>
      </c>
      <c r="T820" s="28" t="str">
        <f t="shared" si="88"/>
        <v>Sxxx</v>
      </c>
      <c r="U820" s="28" t="str">
        <f t="shared" si="89"/>
        <v>2526</v>
      </c>
      <c r="V820" s="28" t="str">
        <f t="shared" si="90"/>
        <v/>
      </c>
      <c r="W820" s="34"/>
      <c r="X820" s="35"/>
      <c r="Y820" s="52"/>
      <c r="Z820" s="31"/>
      <c r="AA820" s="31"/>
      <c r="AB820" s="31"/>
      <c r="AC8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0" s="173"/>
      <c r="AE820" s="174"/>
      <c r="AF820" s="174"/>
      <c r="AG820" s="174"/>
      <c r="AH820" s="174"/>
      <c r="AI820" s="179" t="str">
        <f>TRIM(CLEAN(大表[[#This Row],[舉例：陳大文]]))&amp;大表[[#This Row],[例：108]]</f>
        <v/>
      </c>
    </row>
    <row r="821" spans="2:35" ht="16.2" x14ac:dyDescent="0.3"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93"/>
      <c r="M821" s="28">
        <v>805</v>
      </c>
      <c r="N821" s="28" t="str">
        <f>IF(大表[[#This Row],[有效 / 無效]]="有效",大表[[#This Row],[序]],"")</f>
        <v/>
      </c>
      <c r="O821" s="28" t="str">
        <f t="shared" si="84"/>
        <v>紀念品</v>
      </c>
      <c r="P821" s="84">
        <f t="shared" ca="1" si="85"/>
        <v>46322</v>
      </c>
      <c r="Q821" s="28">
        <f t="shared" si="86"/>
        <v>0</v>
      </c>
      <c r="R821" s="28">
        <f t="shared" si="87"/>
        <v>0</v>
      </c>
      <c r="S821" s="28">
        <f>IF(COUNTA(大表[[#This Row],[舉例：陳大文]:[例：108]])=2,COUNTIF(大表[名+時數],大表[[#This Row],[名+時數]]),0)</f>
        <v>0</v>
      </c>
      <c r="T821" s="28" t="str">
        <f t="shared" si="88"/>
        <v>Sxxx</v>
      </c>
      <c r="U821" s="28" t="str">
        <f t="shared" si="89"/>
        <v>2526</v>
      </c>
      <c r="V821" s="28" t="str">
        <f t="shared" si="90"/>
        <v/>
      </c>
      <c r="W821" s="34"/>
      <c r="X821" s="35"/>
      <c r="Y821" s="52"/>
      <c r="Z821" s="31"/>
      <c r="AA821" s="31"/>
      <c r="AB821" s="31"/>
      <c r="AC8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1" s="173"/>
      <c r="AE821" s="174"/>
      <c r="AF821" s="174"/>
      <c r="AG821" s="174"/>
      <c r="AH821" s="174"/>
      <c r="AI821" s="179" t="str">
        <f>TRIM(CLEAN(大表[[#This Row],[舉例：陳大文]]))&amp;大表[[#This Row],[例：108]]</f>
        <v/>
      </c>
    </row>
    <row r="822" spans="2:35" ht="16.2" x14ac:dyDescent="0.3"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93"/>
      <c r="M822" s="28">
        <v>806</v>
      </c>
      <c r="N822" s="28" t="str">
        <f>IF(大表[[#This Row],[有效 / 無效]]="有效",大表[[#This Row],[序]],"")</f>
        <v/>
      </c>
      <c r="O822" s="28" t="str">
        <f t="shared" si="84"/>
        <v>紀念品</v>
      </c>
      <c r="P822" s="84">
        <f t="shared" ca="1" si="85"/>
        <v>46322</v>
      </c>
      <c r="Q822" s="28">
        <f t="shared" si="86"/>
        <v>0</v>
      </c>
      <c r="R822" s="28">
        <f t="shared" si="87"/>
        <v>0</v>
      </c>
      <c r="S822" s="28">
        <f>IF(COUNTA(大表[[#This Row],[舉例：陳大文]:[例：108]])=2,COUNTIF(大表[名+時數],大表[[#This Row],[名+時數]]),0)</f>
        <v>0</v>
      </c>
      <c r="T822" s="28" t="str">
        <f t="shared" si="88"/>
        <v>Sxxx</v>
      </c>
      <c r="U822" s="28" t="str">
        <f t="shared" si="89"/>
        <v>2526</v>
      </c>
      <c r="V822" s="28" t="str">
        <f t="shared" si="90"/>
        <v/>
      </c>
      <c r="W822" s="34"/>
      <c r="X822" s="35"/>
      <c r="Y822" s="52"/>
      <c r="Z822" s="31"/>
      <c r="AA822" s="31"/>
      <c r="AB822" s="31"/>
      <c r="AC8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2" s="173"/>
      <c r="AE822" s="174"/>
      <c r="AF822" s="174"/>
      <c r="AG822" s="174"/>
      <c r="AH822" s="174"/>
      <c r="AI822" s="179" t="str">
        <f>TRIM(CLEAN(大表[[#This Row],[舉例：陳大文]]))&amp;大表[[#This Row],[例：108]]</f>
        <v/>
      </c>
    </row>
    <row r="823" spans="2:35" ht="16.2" x14ac:dyDescent="0.3"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93"/>
      <c r="M823" s="28">
        <v>807</v>
      </c>
      <c r="N823" s="28" t="str">
        <f>IF(大表[[#This Row],[有效 / 無效]]="有效",大表[[#This Row],[序]],"")</f>
        <v/>
      </c>
      <c r="O823" s="28" t="str">
        <f t="shared" si="84"/>
        <v>紀念品</v>
      </c>
      <c r="P823" s="84">
        <f t="shared" ca="1" si="85"/>
        <v>46322</v>
      </c>
      <c r="Q823" s="28">
        <f t="shared" si="86"/>
        <v>0</v>
      </c>
      <c r="R823" s="28">
        <f t="shared" si="87"/>
        <v>0</v>
      </c>
      <c r="S823" s="28">
        <f>IF(COUNTA(大表[[#This Row],[舉例：陳大文]:[例：108]])=2,COUNTIF(大表[名+時數],大表[[#This Row],[名+時數]]),0)</f>
        <v>0</v>
      </c>
      <c r="T823" s="28" t="str">
        <f t="shared" si="88"/>
        <v>Sxxx</v>
      </c>
      <c r="U823" s="28" t="str">
        <f t="shared" si="89"/>
        <v>2526</v>
      </c>
      <c r="V823" s="28" t="str">
        <f t="shared" si="90"/>
        <v/>
      </c>
      <c r="W823" s="34"/>
      <c r="X823" s="35"/>
      <c r="Y823" s="52"/>
      <c r="Z823" s="31"/>
      <c r="AA823" s="31"/>
      <c r="AB823" s="31"/>
      <c r="AC8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3" s="173"/>
      <c r="AE823" s="174"/>
      <c r="AF823" s="174"/>
      <c r="AG823" s="174"/>
      <c r="AH823" s="174"/>
      <c r="AI823" s="179" t="str">
        <f>TRIM(CLEAN(大表[[#This Row],[舉例：陳大文]]))&amp;大表[[#This Row],[例：108]]</f>
        <v/>
      </c>
    </row>
    <row r="824" spans="2:35" ht="16.2" x14ac:dyDescent="0.3"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93"/>
      <c r="M824" s="28">
        <v>808</v>
      </c>
      <c r="N824" s="28" t="str">
        <f>IF(大表[[#This Row],[有效 / 無效]]="有效",大表[[#This Row],[序]],"")</f>
        <v/>
      </c>
      <c r="O824" s="28" t="str">
        <f t="shared" si="84"/>
        <v>紀念品</v>
      </c>
      <c r="P824" s="84">
        <f t="shared" ca="1" si="85"/>
        <v>46322</v>
      </c>
      <c r="Q824" s="28">
        <f t="shared" si="86"/>
        <v>0</v>
      </c>
      <c r="R824" s="28">
        <f t="shared" si="87"/>
        <v>0</v>
      </c>
      <c r="S824" s="28">
        <f>IF(COUNTA(大表[[#This Row],[舉例：陳大文]:[例：108]])=2,COUNTIF(大表[名+時數],大表[[#This Row],[名+時數]]),0)</f>
        <v>0</v>
      </c>
      <c r="T824" s="28" t="str">
        <f t="shared" si="88"/>
        <v>Sxxx</v>
      </c>
      <c r="U824" s="28" t="str">
        <f t="shared" si="89"/>
        <v>2526</v>
      </c>
      <c r="V824" s="28" t="str">
        <f t="shared" si="90"/>
        <v/>
      </c>
      <c r="W824" s="34"/>
      <c r="X824" s="35"/>
      <c r="Y824" s="52"/>
      <c r="Z824" s="31"/>
      <c r="AA824" s="31"/>
      <c r="AB824" s="31"/>
      <c r="AC8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4" s="173"/>
      <c r="AE824" s="174"/>
      <c r="AF824" s="174"/>
      <c r="AG824" s="174"/>
      <c r="AH824" s="174"/>
      <c r="AI824" s="179" t="str">
        <f>TRIM(CLEAN(大表[[#This Row],[舉例：陳大文]]))&amp;大表[[#This Row],[例：108]]</f>
        <v/>
      </c>
    </row>
    <row r="825" spans="2:35" ht="16.2" x14ac:dyDescent="0.3"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93"/>
      <c r="M825" s="28">
        <v>809</v>
      </c>
      <c r="N825" s="28" t="str">
        <f>IF(大表[[#This Row],[有效 / 無效]]="有效",大表[[#This Row],[序]],"")</f>
        <v/>
      </c>
      <c r="O825" s="28" t="str">
        <f t="shared" si="84"/>
        <v>紀念品</v>
      </c>
      <c r="P825" s="84">
        <f t="shared" ca="1" si="85"/>
        <v>46322</v>
      </c>
      <c r="Q825" s="28">
        <f t="shared" si="86"/>
        <v>0</v>
      </c>
      <c r="R825" s="28">
        <f t="shared" si="87"/>
        <v>0</v>
      </c>
      <c r="S825" s="28">
        <f>IF(COUNTA(大表[[#This Row],[舉例：陳大文]:[例：108]])=2,COUNTIF(大表[名+時數],大表[[#This Row],[名+時數]]),0)</f>
        <v>0</v>
      </c>
      <c r="T825" s="28" t="str">
        <f t="shared" si="88"/>
        <v>Sxxx</v>
      </c>
      <c r="U825" s="28" t="str">
        <f t="shared" si="89"/>
        <v>2526</v>
      </c>
      <c r="V825" s="28" t="str">
        <f t="shared" si="90"/>
        <v/>
      </c>
      <c r="W825" s="34"/>
      <c r="X825" s="35"/>
      <c r="Y825" s="52"/>
      <c r="Z825" s="31"/>
      <c r="AA825" s="31"/>
      <c r="AB825" s="31"/>
      <c r="AC8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5" s="173"/>
      <c r="AE825" s="174"/>
      <c r="AF825" s="174"/>
      <c r="AG825" s="174"/>
      <c r="AH825" s="174"/>
      <c r="AI825" s="179" t="str">
        <f>TRIM(CLEAN(大表[[#This Row],[舉例：陳大文]]))&amp;大表[[#This Row],[例：108]]</f>
        <v/>
      </c>
    </row>
    <row r="826" spans="2:35" ht="16.2" x14ac:dyDescent="0.3"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93"/>
      <c r="M826" s="28">
        <v>810</v>
      </c>
      <c r="N826" s="28" t="str">
        <f>IF(大表[[#This Row],[有效 / 無效]]="有效",大表[[#This Row],[序]],"")</f>
        <v/>
      </c>
      <c r="O826" s="28" t="str">
        <f t="shared" si="84"/>
        <v>紀念品</v>
      </c>
      <c r="P826" s="84">
        <f t="shared" ca="1" si="85"/>
        <v>46322</v>
      </c>
      <c r="Q826" s="28">
        <f t="shared" si="86"/>
        <v>0</v>
      </c>
      <c r="R826" s="28">
        <f t="shared" si="87"/>
        <v>0</v>
      </c>
      <c r="S826" s="28">
        <f>IF(COUNTA(大表[[#This Row],[舉例：陳大文]:[例：108]])=2,COUNTIF(大表[名+時數],大表[[#This Row],[名+時數]]),0)</f>
        <v>0</v>
      </c>
      <c r="T826" s="28" t="str">
        <f t="shared" si="88"/>
        <v>Sxxx</v>
      </c>
      <c r="U826" s="28" t="str">
        <f t="shared" si="89"/>
        <v>2526</v>
      </c>
      <c r="V826" s="28" t="str">
        <f t="shared" si="90"/>
        <v/>
      </c>
      <c r="W826" s="34"/>
      <c r="X826" s="35"/>
      <c r="Y826" s="52"/>
      <c r="Z826" s="31"/>
      <c r="AA826" s="31"/>
      <c r="AB826" s="31"/>
      <c r="AC8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6" s="173"/>
      <c r="AE826" s="174"/>
      <c r="AF826" s="174"/>
      <c r="AG826" s="174"/>
      <c r="AH826" s="174"/>
      <c r="AI826" s="179" t="str">
        <f>TRIM(CLEAN(大表[[#This Row],[舉例：陳大文]]))&amp;大表[[#This Row],[例：108]]</f>
        <v/>
      </c>
    </row>
    <row r="827" spans="2:35" ht="16.2" x14ac:dyDescent="0.3"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93"/>
      <c r="M827" s="28">
        <v>811</v>
      </c>
      <c r="N827" s="28" t="str">
        <f>IF(大表[[#This Row],[有效 / 無效]]="有效",大表[[#This Row],[序]],"")</f>
        <v/>
      </c>
      <c r="O827" s="28" t="str">
        <f t="shared" si="84"/>
        <v>紀念品</v>
      </c>
      <c r="P827" s="84">
        <f t="shared" ca="1" si="85"/>
        <v>46322</v>
      </c>
      <c r="Q827" s="28">
        <f t="shared" si="86"/>
        <v>0</v>
      </c>
      <c r="R827" s="28">
        <f t="shared" si="87"/>
        <v>0</v>
      </c>
      <c r="S827" s="28">
        <f>IF(COUNTA(大表[[#This Row],[舉例：陳大文]:[例：108]])=2,COUNTIF(大表[名+時數],大表[[#This Row],[名+時數]]),0)</f>
        <v>0</v>
      </c>
      <c r="T827" s="28" t="str">
        <f t="shared" si="88"/>
        <v>Sxxx</v>
      </c>
      <c r="U827" s="28" t="str">
        <f t="shared" si="89"/>
        <v>2526</v>
      </c>
      <c r="V827" s="28" t="str">
        <f t="shared" si="90"/>
        <v/>
      </c>
      <c r="W827" s="34"/>
      <c r="X827" s="35"/>
      <c r="Y827" s="52"/>
      <c r="Z827" s="31"/>
      <c r="AA827" s="31"/>
      <c r="AB827" s="31"/>
      <c r="AC8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7" s="173"/>
      <c r="AE827" s="174"/>
      <c r="AF827" s="174"/>
      <c r="AG827" s="174"/>
      <c r="AH827" s="174"/>
      <c r="AI827" s="179" t="str">
        <f>TRIM(CLEAN(大表[[#This Row],[舉例：陳大文]]))&amp;大表[[#This Row],[例：108]]</f>
        <v/>
      </c>
    </row>
    <row r="828" spans="2:35" ht="16.2" x14ac:dyDescent="0.3"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93"/>
      <c r="M828" s="28">
        <v>812</v>
      </c>
      <c r="N828" s="28" t="str">
        <f>IF(大表[[#This Row],[有效 / 無效]]="有效",大表[[#This Row],[序]],"")</f>
        <v/>
      </c>
      <c r="O828" s="28" t="str">
        <f t="shared" si="84"/>
        <v>紀念品</v>
      </c>
      <c r="P828" s="84">
        <f t="shared" ca="1" si="85"/>
        <v>46322</v>
      </c>
      <c r="Q828" s="28">
        <f t="shared" si="86"/>
        <v>0</v>
      </c>
      <c r="R828" s="28">
        <f t="shared" si="87"/>
        <v>0</v>
      </c>
      <c r="S828" s="28">
        <f>IF(COUNTA(大表[[#This Row],[舉例：陳大文]:[例：108]])=2,COUNTIF(大表[名+時數],大表[[#This Row],[名+時數]]),0)</f>
        <v>0</v>
      </c>
      <c r="T828" s="28" t="str">
        <f t="shared" si="88"/>
        <v>Sxxx</v>
      </c>
      <c r="U828" s="28" t="str">
        <f t="shared" si="89"/>
        <v>2526</v>
      </c>
      <c r="V828" s="28" t="str">
        <f t="shared" si="90"/>
        <v/>
      </c>
      <c r="W828" s="34"/>
      <c r="X828" s="35"/>
      <c r="Y828" s="52"/>
      <c r="Z828" s="31"/>
      <c r="AA828" s="31"/>
      <c r="AB828" s="31"/>
      <c r="AC8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8" s="173"/>
      <c r="AE828" s="174"/>
      <c r="AF828" s="174"/>
      <c r="AG828" s="174"/>
      <c r="AH828" s="174"/>
      <c r="AI828" s="179" t="str">
        <f>TRIM(CLEAN(大表[[#This Row],[舉例：陳大文]]))&amp;大表[[#This Row],[例：108]]</f>
        <v/>
      </c>
    </row>
    <row r="829" spans="2:35" ht="16.2" x14ac:dyDescent="0.3"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93"/>
      <c r="M829" s="28">
        <v>813</v>
      </c>
      <c r="N829" s="28" t="str">
        <f>IF(大表[[#This Row],[有效 / 無效]]="有效",大表[[#This Row],[序]],"")</f>
        <v/>
      </c>
      <c r="O829" s="28" t="str">
        <f t="shared" si="84"/>
        <v>紀念品</v>
      </c>
      <c r="P829" s="84">
        <f t="shared" ca="1" si="85"/>
        <v>46322</v>
      </c>
      <c r="Q829" s="28">
        <f t="shared" si="86"/>
        <v>0</v>
      </c>
      <c r="R829" s="28">
        <f t="shared" si="87"/>
        <v>0</v>
      </c>
      <c r="S829" s="28">
        <f>IF(COUNTA(大表[[#This Row],[舉例：陳大文]:[例：108]])=2,COUNTIF(大表[名+時數],大表[[#This Row],[名+時數]]),0)</f>
        <v>0</v>
      </c>
      <c r="T829" s="28" t="str">
        <f t="shared" si="88"/>
        <v>Sxxx</v>
      </c>
      <c r="U829" s="28" t="str">
        <f t="shared" si="89"/>
        <v>2526</v>
      </c>
      <c r="V829" s="28" t="str">
        <f t="shared" si="90"/>
        <v/>
      </c>
      <c r="W829" s="34"/>
      <c r="X829" s="35"/>
      <c r="Y829" s="52"/>
      <c r="Z829" s="31"/>
      <c r="AA829" s="31"/>
      <c r="AB829" s="31"/>
      <c r="AC8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29" s="173"/>
      <c r="AE829" s="174"/>
      <c r="AF829" s="174"/>
      <c r="AG829" s="174"/>
      <c r="AH829" s="174"/>
      <c r="AI829" s="179" t="str">
        <f>TRIM(CLEAN(大表[[#This Row],[舉例：陳大文]]))&amp;大表[[#This Row],[例：108]]</f>
        <v/>
      </c>
    </row>
    <row r="830" spans="2:35" ht="16.2" x14ac:dyDescent="0.3"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93"/>
      <c r="M830" s="28">
        <v>814</v>
      </c>
      <c r="N830" s="28" t="str">
        <f>IF(大表[[#This Row],[有效 / 無效]]="有效",大表[[#This Row],[序]],"")</f>
        <v/>
      </c>
      <c r="O830" s="28" t="str">
        <f t="shared" si="84"/>
        <v>紀念品</v>
      </c>
      <c r="P830" s="84">
        <f t="shared" ca="1" si="85"/>
        <v>46322</v>
      </c>
      <c r="Q830" s="28">
        <f t="shared" si="86"/>
        <v>0</v>
      </c>
      <c r="R830" s="28">
        <f t="shared" si="87"/>
        <v>0</v>
      </c>
      <c r="S830" s="28">
        <f>IF(COUNTA(大表[[#This Row],[舉例：陳大文]:[例：108]])=2,COUNTIF(大表[名+時數],大表[[#This Row],[名+時數]]),0)</f>
        <v>0</v>
      </c>
      <c r="T830" s="28" t="str">
        <f t="shared" si="88"/>
        <v>Sxxx</v>
      </c>
      <c r="U830" s="28" t="str">
        <f t="shared" si="89"/>
        <v>2526</v>
      </c>
      <c r="V830" s="28" t="str">
        <f t="shared" si="90"/>
        <v/>
      </c>
      <c r="W830" s="34"/>
      <c r="X830" s="35"/>
      <c r="Y830" s="52"/>
      <c r="Z830" s="31"/>
      <c r="AA830" s="31"/>
      <c r="AB830" s="31"/>
      <c r="AC8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0" s="173"/>
      <c r="AE830" s="174"/>
      <c r="AF830" s="174"/>
      <c r="AG830" s="174"/>
      <c r="AH830" s="174"/>
      <c r="AI830" s="179" t="str">
        <f>TRIM(CLEAN(大表[[#This Row],[舉例：陳大文]]))&amp;大表[[#This Row],[例：108]]</f>
        <v/>
      </c>
    </row>
    <row r="831" spans="2:35" ht="16.2" x14ac:dyDescent="0.3"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93"/>
      <c r="M831" s="28">
        <v>815</v>
      </c>
      <c r="N831" s="28" t="str">
        <f>IF(大表[[#This Row],[有效 / 無效]]="有效",大表[[#This Row],[序]],"")</f>
        <v/>
      </c>
      <c r="O831" s="28" t="str">
        <f t="shared" si="84"/>
        <v>紀念品</v>
      </c>
      <c r="P831" s="84">
        <f t="shared" ca="1" si="85"/>
        <v>46322</v>
      </c>
      <c r="Q831" s="28">
        <f t="shared" si="86"/>
        <v>0</v>
      </c>
      <c r="R831" s="28">
        <f t="shared" si="87"/>
        <v>0</v>
      </c>
      <c r="S831" s="28">
        <f>IF(COUNTA(大表[[#This Row],[舉例：陳大文]:[例：108]])=2,COUNTIF(大表[名+時數],大表[[#This Row],[名+時數]]),0)</f>
        <v>0</v>
      </c>
      <c r="T831" s="28" t="str">
        <f t="shared" si="88"/>
        <v>Sxxx</v>
      </c>
      <c r="U831" s="28" t="str">
        <f t="shared" si="89"/>
        <v>2526</v>
      </c>
      <c r="V831" s="28" t="str">
        <f t="shared" si="90"/>
        <v/>
      </c>
      <c r="W831" s="34"/>
      <c r="X831" s="35"/>
      <c r="Y831" s="52"/>
      <c r="Z831" s="31"/>
      <c r="AA831" s="31"/>
      <c r="AB831" s="31"/>
      <c r="AC8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1" s="173"/>
      <c r="AE831" s="174"/>
      <c r="AF831" s="174"/>
      <c r="AG831" s="174"/>
      <c r="AH831" s="174"/>
      <c r="AI831" s="179" t="str">
        <f>TRIM(CLEAN(大表[[#This Row],[舉例：陳大文]]))&amp;大表[[#This Row],[例：108]]</f>
        <v/>
      </c>
    </row>
    <row r="832" spans="2:35" ht="16.2" x14ac:dyDescent="0.3"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93"/>
      <c r="M832" s="28">
        <v>816</v>
      </c>
      <c r="N832" s="28" t="str">
        <f>IF(大表[[#This Row],[有效 / 無效]]="有效",大表[[#This Row],[序]],"")</f>
        <v/>
      </c>
      <c r="O832" s="28" t="str">
        <f t="shared" si="84"/>
        <v>紀念品</v>
      </c>
      <c r="P832" s="84">
        <f t="shared" ca="1" si="85"/>
        <v>46322</v>
      </c>
      <c r="Q832" s="28">
        <f t="shared" si="86"/>
        <v>0</v>
      </c>
      <c r="R832" s="28">
        <f t="shared" si="87"/>
        <v>0</v>
      </c>
      <c r="S832" s="28">
        <f>IF(COUNTA(大表[[#This Row],[舉例：陳大文]:[例：108]])=2,COUNTIF(大表[名+時數],大表[[#This Row],[名+時數]]),0)</f>
        <v>0</v>
      </c>
      <c r="T832" s="28" t="str">
        <f t="shared" si="88"/>
        <v>Sxxx</v>
      </c>
      <c r="U832" s="28" t="str">
        <f t="shared" si="89"/>
        <v>2526</v>
      </c>
      <c r="V832" s="28" t="str">
        <f t="shared" si="90"/>
        <v/>
      </c>
      <c r="W832" s="34"/>
      <c r="X832" s="35"/>
      <c r="Y832" s="52"/>
      <c r="Z832" s="31"/>
      <c r="AA832" s="31"/>
      <c r="AB832" s="31"/>
      <c r="AC8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2" s="173"/>
      <c r="AE832" s="174"/>
      <c r="AF832" s="174"/>
      <c r="AG832" s="174"/>
      <c r="AH832" s="174"/>
      <c r="AI832" s="179" t="str">
        <f>TRIM(CLEAN(大表[[#This Row],[舉例：陳大文]]))&amp;大表[[#This Row],[例：108]]</f>
        <v/>
      </c>
    </row>
    <row r="833" spans="2:35" ht="16.2" x14ac:dyDescent="0.3"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93"/>
      <c r="M833" s="28">
        <v>817</v>
      </c>
      <c r="N833" s="28" t="str">
        <f>IF(大表[[#This Row],[有效 / 無效]]="有效",大表[[#This Row],[序]],"")</f>
        <v/>
      </c>
      <c r="O833" s="28" t="str">
        <f t="shared" si="84"/>
        <v>紀念品</v>
      </c>
      <c r="P833" s="84">
        <f t="shared" ca="1" si="85"/>
        <v>46322</v>
      </c>
      <c r="Q833" s="28">
        <f t="shared" si="86"/>
        <v>0</v>
      </c>
      <c r="R833" s="28">
        <f t="shared" si="87"/>
        <v>0</v>
      </c>
      <c r="S833" s="28">
        <f>IF(COUNTA(大表[[#This Row],[舉例：陳大文]:[例：108]])=2,COUNTIF(大表[名+時數],大表[[#This Row],[名+時數]]),0)</f>
        <v>0</v>
      </c>
      <c r="T833" s="28" t="str">
        <f t="shared" si="88"/>
        <v>Sxxx</v>
      </c>
      <c r="U833" s="28" t="str">
        <f t="shared" si="89"/>
        <v>2526</v>
      </c>
      <c r="V833" s="28" t="str">
        <f t="shared" si="90"/>
        <v/>
      </c>
      <c r="W833" s="34"/>
      <c r="X833" s="35"/>
      <c r="Y833" s="52"/>
      <c r="Z833" s="31"/>
      <c r="AA833" s="31"/>
      <c r="AB833" s="31"/>
      <c r="AC8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3" s="173"/>
      <c r="AE833" s="174"/>
      <c r="AF833" s="174"/>
      <c r="AG833" s="174"/>
      <c r="AH833" s="174"/>
      <c r="AI833" s="179" t="str">
        <f>TRIM(CLEAN(大表[[#This Row],[舉例：陳大文]]))&amp;大表[[#This Row],[例：108]]</f>
        <v/>
      </c>
    </row>
    <row r="834" spans="2:35" ht="16.2" x14ac:dyDescent="0.3"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93"/>
      <c r="M834" s="28">
        <v>818</v>
      </c>
      <c r="N834" s="28" t="str">
        <f>IF(大表[[#This Row],[有效 / 無效]]="有效",大表[[#This Row],[序]],"")</f>
        <v/>
      </c>
      <c r="O834" s="28" t="str">
        <f t="shared" si="84"/>
        <v>紀念品</v>
      </c>
      <c r="P834" s="84">
        <f t="shared" ca="1" si="85"/>
        <v>46322</v>
      </c>
      <c r="Q834" s="28">
        <f t="shared" si="86"/>
        <v>0</v>
      </c>
      <c r="R834" s="28">
        <f t="shared" si="87"/>
        <v>0</v>
      </c>
      <c r="S834" s="28">
        <f>IF(COUNTA(大表[[#This Row],[舉例：陳大文]:[例：108]])=2,COUNTIF(大表[名+時數],大表[[#This Row],[名+時數]]),0)</f>
        <v>0</v>
      </c>
      <c r="T834" s="28" t="str">
        <f t="shared" si="88"/>
        <v>Sxxx</v>
      </c>
      <c r="U834" s="28" t="str">
        <f t="shared" si="89"/>
        <v>2526</v>
      </c>
      <c r="V834" s="28" t="str">
        <f t="shared" si="90"/>
        <v/>
      </c>
      <c r="W834" s="34"/>
      <c r="X834" s="35"/>
      <c r="Y834" s="52"/>
      <c r="Z834" s="31"/>
      <c r="AA834" s="31"/>
      <c r="AB834" s="31"/>
      <c r="AC8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4" s="173"/>
      <c r="AE834" s="174"/>
      <c r="AF834" s="174"/>
      <c r="AG834" s="174"/>
      <c r="AH834" s="174"/>
      <c r="AI834" s="179" t="str">
        <f>TRIM(CLEAN(大表[[#This Row],[舉例：陳大文]]))&amp;大表[[#This Row],[例：108]]</f>
        <v/>
      </c>
    </row>
    <row r="835" spans="2:35" ht="16.2" x14ac:dyDescent="0.3"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93"/>
      <c r="M835" s="28">
        <v>819</v>
      </c>
      <c r="N835" s="28" t="str">
        <f>IF(大表[[#This Row],[有效 / 無效]]="有效",大表[[#This Row],[序]],"")</f>
        <v/>
      </c>
      <c r="O835" s="28" t="str">
        <f t="shared" si="84"/>
        <v>紀念品</v>
      </c>
      <c r="P835" s="84">
        <f t="shared" ca="1" si="85"/>
        <v>46322</v>
      </c>
      <c r="Q835" s="28">
        <f t="shared" si="86"/>
        <v>0</v>
      </c>
      <c r="R835" s="28">
        <f t="shared" si="87"/>
        <v>0</v>
      </c>
      <c r="S835" s="28">
        <f>IF(COUNTA(大表[[#This Row],[舉例：陳大文]:[例：108]])=2,COUNTIF(大表[名+時數],大表[[#This Row],[名+時數]]),0)</f>
        <v>0</v>
      </c>
      <c r="T835" s="28" t="str">
        <f t="shared" si="88"/>
        <v>Sxxx</v>
      </c>
      <c r="U835" s="28" t="str">
        <f t="shared" si="89"/>
        <v>2526</v>
      </c>
      <c r="V835" s="28" t="str">
        <f t="shared" si="90"/>
        <v/>
      </c>
      <c r="W835" s="34"/>
      <c r="X835" s="35"/>
      <c r="Y835" s="52"/>
      <c r="Z835" s="31"/>
      <c r="AA835" s="31"/>
      <c r="AB835" s="31"/>
      <c r="AC8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5" s="173"/>
      <c r="AE835" s="174"/>
      <c r="AF835" s="174"/>
      <c r="AG835" s="174"/>
      <c r="AH835" s="174"/>
      <c r="AI835" s="179" t="str">
        <f>TRIM(CLEAN(大表[[#This Row],[舉例：陳大文]]))&amp;大表[[#This Row],[例：108]]</f>
        <v/>
      </c>
    </row>
    <row r="836" spans="2:35" ht="16.2" x14ac:dyDescent="0.3"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93"/>
      <c r="M836" s="28">
        <v>820</v>
      </c>
      <c r="N836" s="28" t="str">
        <f>IF(大表[[#This Row],[有效 / 無效]]="有效",大表[[#This Row],[序]],"")</f>
        <v/>
      </c>
      <c r="O836" s="28" t="str">
        <f t="shared" si="84"/>
        <v>紀念品</v>
      </c>
      <c r="P836" s="84">
        <f t="shared" ca="1" si="85"/>
        <v>46322</v>
      </c>
      <c r="Q836" s="28">
        <f t="shared" si="86"/>
        <v>0</v>
      </c>
      <c r="R836" s="28">
        <f t="shared" si="87"/>
        <v>0</v>
      </c>
      <c r="S836" s="28">
        <f>IF(COUNTA(大表[[#This Row],[舉例：陳大文]:[例：108]])=2,COUNTIF(大表[名+時數],大表[[#This Row],[名+時數]]),0)</f>
        <v>0</v>
      </c>
      <c r="T836" s="28" t="str">
        <f t="shared" si="88"/>
        <v>Sxxx</v>
      </c>
      <c r="U836" s="28" t="str">
        <f t="shared" si="89"/>
        <v>2526</v>
      </c>
      <c r="V836" s="28" t="str">
        <f t="shared" si="90"/>
        <v/>
      </c>
      <c r="W836" s="34"/>
      <c r="X836" s="35"/>
      <c r="Y836" s="52"/>
      <c r="Z836" s="31"/>
      <c r="AA836" s="31"/>
      <c r="AB836" s="31"/>
      <c r="AC8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6" s="173"/>
      <c r="AE836" s="174"/>
      <c r="AF836" s="174"/>
      <c r="AG836" s="174"/>
      <c r="AH836" s="174"/>
      <c r="AI836" s="179" t="str">
        <f>TRIM(CLEAN(大表[[#This Row],[舉例：陳大文]]))&amp;大表[[#This Row],[例：108]]</f>
        <v/>
      </c>
    </row>
    <row r="837" spans="2:35" ht="16.2" x14ac:dyDescent="0.3"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93"/>
      <c r="M837" s="28">
        <v>821</v>
      </c>
      <c r="N837" s="28" t="str">
        <f>IF(大表[[#This Row],[有效 / 無效]]="有效",大表[[#This Row],[序]],"")</f>
        <v/>
      </c>
      <c r="O837" s="28" t="str">
        <f t="shared" si="84"/>
        <v>紀念品</v>
      </c>
      <c r="P837" s="84">
        <f t="shared" ca="1" si="85"/>
        <v>46322</v>
      </c>
      <c r="Q837" s="28">
        <f t="shared" si="86"/>
        <v>0</v>
      </c>
      <c r="R837" s="28">
        <f t="shared" si="87"/>
        <v>0</v>
      </c>
      <c r="S837" s="28">
        <f>IF(COUNTA(大表[[#This Row],[舉例：陳大文]:[例：108]])=2,COUNTIF(大表[名+時數],大表[[#This Row],[名+時數]]),0)</f>
        <v>0</v>
      </c>
      <c r="T837" s="28" t="str">
        <f t="shared" si="88"/>
        <v>Sxxx</v>
      </c>
      <c r="U837" s="28" t="str">
        <f t="shared" si="89"/>
        <v>2526</v>
      </c>
      <c r="V837" s="28" t="str">
        <f t="shared" si="90"/>
        <v/>
      </c>
      <c r="W837" s="34"/>
      <c r="X837" s="35"/>
      <c r="Y837" s="52"/>
      <c r="Z837" s="31"/>
      <c r="AA837" s="31"/>
      <c r="AB837" s="31"/>
      <c r="AC8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7" s="173"/>
      <c r="AE837" s="174"/>
      <c r="AF837" s="174"/>
      <c r="AG837" s="174"/>
      <c r="AH837" s="174"/>
      <c r="AI837" s="179" t="str">
        <f>TRIM(CLEAN(大表[[#This Row],[舉例：陳大文]]))&amp;大表[[#This Row],[例：108]]</f>
        <v/>
      </c>
    </row>
    <row r="838" spans="2:35" ht="16.2" x14ac:dyDescent="0.3"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93"/>
      <c r="M838" s="28">
        <v>822</v>
      </c>
      <c r="N838" s="28" t="str">
        <f>IF(大表[[#This Row],[有效 / 無效]]="有效",大表[[#This Row],[序]],"")</f>
        <v/>
      </c>
      <c r="O838" s="28" t="str">
        <f t="shared" si="84"/>
        <v>紀念品</v>
      </c>
      <c r="P838" s="84">
        <f t="shared" ca="1" si="85"/>
        <v>46322</v>
      </c>
      <c r="Q838" s="28">
        <f t="shared" si="86"/>
        <v>0</v>
      </c>
      <c r="R838" s="28">
        <f t="shared" si="87"/>
        <v>0</v>
      </c>
      <c r="S838" s="28">
        <f>IF(COUNTA(大表[[#This Row],[舉例：陳大文]:[例：108]])=2,COUNTIF(大表[名+時數],大表[[#This Row],[名+時數]]),0)</f>
        <v>0</v>
      </c>
      <c r="T838" s="28" t="str">
        <f t="shared" si="88"/>
        <v>Sxxx</v>
      </c>
      <c r="U838" s="28" t="str">
        <f t="shared" si="89"/>
        <v>2526</v>
      </c>
      <c r="V838" s="28" t="str">
        <f t="shared" si="90"/>
        <v/>
      </c>
      <c r="W838" s="34"/>
      <c r="X838" s="35"/>
      <c r="Y838" s="52"/>
      <c r="Z838" s="31"/>
      <c r="AA838" s="31"/>
      <c r="AB838" s="31"/>
      <c r="AC8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8" s="173"/>
      <c r="AE838" s="174"/>
      <c r="AF838" s="174"/>
      <c r="AG838" s="174"/>
      <c r="AH838" s="174"/>
      <c r="AI838" s="179" t="str">
        <f>TRIM(CLEAN(大表[[#This Row],[舉例：陳大文]]))&amp;大表[[#This Row],[例：108]]</f>
        <v/>
      </c>
    </row>
    <row r="839" spans="2:35" ht="16.2" x14ac:dyDescent="0.3"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93"/>
      <c r="M839" s="28">
        <v>823</v>
      </c>
      <c r="N839" s="28" t="str">
        <f>IF(大表[[#This Row],[有效 / 無效]]="有效",大表[[#This Row],[序]],"")</f>
        <v/>
      </c>
      <c r="O839" s="28" t="str">
        <f t="shared" si="84"/>
        <v>紀念品</v>
      </c>
      <c r="P839" s="84">
        <f t="shared" ca="1" si="85"/>
        <v>46322</v>
      </c>
      <c r="Q839" s="28">
        <f t="shared" si="86"/>
        <v>0</v>
      </c>
      <c r="R839" s="28">
        <f t="shared" si="87"/>
        <v>0</v>
      </c>
      <c r="S839" s="28">
        <f>IF(COUNTA(大表[[#This Row],[舉例：陳大文]:[例：108]])=2,COUNTIF(大表[名+時數],大表[[#This Row],[名+時數]]),0)</f>
        <v>0</v>
      </c>
      <c r="T839" s="28" t="str">
        <f t="shared" si="88"/>
        <v>Sxxx</v>
      </c>
      <c r="U839" s="28" t="str">
        <f t="shared" si="89"/>
        <v>2526</v>
      </c>
      <c r="V839" s="28" t="str">
        <f t="shared" si="90"/>
        <v/>
      </c>
      <c r="W839" s="34"/>
      <c r="X839" s="35"/>
      <c r="Y839" s="52"/>
      <c r="Z839" s="31"/>
      <c r="AA839" s="31"/>
      <c r="AB839" s="31"/>
      <c r="AC8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39" s="173"/>
      <c r="AE839" s="174"/>
      <c r="AF839" s="174"/>
      <c r="AG839" s="174"/>
      <c r="AH839" s="174"/>
      <c r="AI839" s="179" t="str">
        <f>TRIM(CLEAN(大表[[#This Row],[舉例：陳大文]]))&amp;大表[[#This Row],[例：108]]</f>
        <v/>
      </c>
    </row>
    <row r="840" spans="2:35" ht="16.2" x14ac:dyDescent="0.3"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93"/>
      <c r="M840" s="28">
        <v>824</v>
      </c>
      <c r="N840" s="28" t="str">
        <f>IF(大表[[#This Row],[有效 / 無效]]="有效",大表[[#This Row],[序]],"")</f>
        <v/>
      </c>
      <c r="O840" s="28" t="str">
        <f t="shared" si="84"/>
        <v>紀念品</v>
      </c>
      <c r="P840" s="84">
        <f t="shared" ca="1" si="85"/>
        <v>46322</v>
      </c>
      <c r="Q840" s="28">
        <f t="shared" si="86"/>
        <v>0</v>
      </c>
      <c r="R840" s="28">
        <f t="shared" si="87"/>
        <v>0</v>
      </c>
      <c r="S840" s="28">
        <f>IF(COUNTA(大表[[#This Row],[舉例：陳大文]:[例：108]])=2,COUNTIF(大表[名+時數],大表[[#This Row],[名+時數]]),0)</f>
        <v>0</v>
      </c>
      <c r="T840" s="28" t="str">
        <f t="shared" si="88"/>
        <v>Sxxx</v>
      </c>
      <c r="U840" s="28" t="str">
        <f t="shared" si="89"/>
        <v>2526</v>
      </c>
      <c r="V840" s="28" t="str">
        <f t="shared" si="90"/>
        <v/>
      </c>
      <c r="W840" s="34"/>
      <c r="X840" s="35"/>
      <c r="Y840" s="52"/>
      <c r="Z840" s="31"/>
      <c r="AA840" s="31"/>
      <c r="AB840" s="31"/>
      <c r="AC8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0" s="173"/>
      <c r="AE840" s="174"/>
      <c r="AF840" s="174"/>
      <c r="AG840" s="174"/>
      <c r="AH840" s="174"/>
      <c r="AI840" s="179" t="str">
        <f>TRIM(CLEAN(大表[[#This Row],[舉例：陳大文]]))&amp;大表[[#This Row],[例：108]]</f>
        <v/>
      </c>
    </row>
    <row r="841" spans="2:35" ht="16.2" x14ac:dyDescent="0.3"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93"/>
      <c r="M841" s="28">
        <v>825</v>
      </c>
      <c r="N841" s="28" t="str">
        <f>IF(大表[[#This Row],[有效 / 無效]]="有效",大表[[#This Row],[序]],"")</f>
        <v/>
      </c>
      <c r="O841" s="28" t="str">
        <f t="shared" si="84"/>
        <v>紀念品</v>
      </c>
      <c r="P841" s="84">
        <f t="shared" ca="1" si="85"/>
        <v>46322</v>
      </c>
      <c r="Q841" s="28">
        <f t="shared" si="86"/>
        <v>0</v>
      </c>
      <c r="R841" s="28">
        <f t="shared" si="87"/>
        <v>0</v>
      </c>
      <c r="S841" s="28">
        <f>IF(COUNTA(大表[[#This Row],[舉例：陳大文]:[例：108]])=2,COUNTIF(大表[名+時數],大表[[#This Row],[名+時數]]),0)</f>
        <v>0</v>
      </c>
      <c r="T841" s="28" t="str">
        <f t="shared" si="88"/>
        <v>Sxxx</v>
      </c>
      <c r="U841" s="28" t="str">
        <f t="shared" si="89"/>
        <v>2526</v>
      </c>
      <c r="V841" s="28" t="str">
        <f t="shared" si="90"/>
        <v/>
      </c>
      <c r="W841" s="34"/>
      <c r="X841" s="35"/>
      <c r="Y841" s="52"/>
      <c r="Z841" s="31"/>
      <c r="AA841" s="31"/>
      <c r="AB841" s="31"/>
      <c r="AC8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1" s="173"/>
      <c r="AE841" s="174"/>
      <c r="AF841" s="174"/>
      <c r="AG841" s="174"/>
      <c r="AH841" s="174"/>
      <c r="AI841" s="179" t="str">
        <f>TRIM(CLEAN(大表[[#This Row],[舉例：陳大文]]))&amp;大表[[#This Row],[例：108]]</f>
        <v/>
      </c>
    </row>
    <row r="842" spans="2:35" ht="16.2" x14ac:dyDescent="0.3"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93"/>
      <c r="M842" s="28">
        <v>826</v>
      </c>
      <c r="N842" s="28" t="str">
        <f>IF(大表[[#This Row],[有效 / 無效]]="有效",大表[[#This Row],[序]],"")</f>
        <v/>
      </c>
      <c r="O842" s="28" t="str">
        <f t="shared" si="84"/>
        <v>紀念品</v>
      </c>
      <c r="P842" s="84">
        <f t="shared" ca="1" si="85"/>
        <v>46322</v>
      </c>
      <c r="Q842" s="28">
        <f t="shared" si="86"/>
        <v>0</v>
      </c>
      <c r="R842" s="28">
        <f t="shared" si="87"/>
        <v>0</v>
      </c>
      <c r="S842" s="28">
        <f>IF(COUNTA(大表[[#This Row],[舉例：陳大文]:[例：108]])=2,COUNTIF(大表[名+時數],大表[[#This Row],[名+時數]]),0)</f>
        <v>0</v>
      </c>
      <c r="T842" s="28" t="str">
        <f t="shared" si="88"/>
        <v>Sxxx</v>
      </c>
      <c r="U842" s="28" t="str">
        <f t="shared" si="89"/>
        <v>2526</v>
      </c>
      <c r="V842" s="28" t="str">
        <f t="shared" si="90"/>
        <v/>
      </c>
      <c r="W842" s="34"/>
      <c r="X842" s="35"/>
      <c r="Y842" s="52"/>
      <c r="Z842" s="31"/>
      <c r="AA842" s="31"/>
      <c r="AB842" s="31"/>
      <c r="AC8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2" s="173"/>
      <c r="AE842" s="174"/>
      <c r="AF842" s="174"/>
      <c r="AG842" s="174"/>
      <c r="AH842" s="174"/>
      <c r="AI842" s="179" t="str">
        <f>TRIM(CLEAN(大表[[#This Row],[舉例：陳大文]]))&amp;大表[[#This Row],[例：108]]</f>
        <v/>
      </c>
    </row>
    <row r="843" spans="2:35" ht="16.2" x14ac:dyDescent="0.3"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93"/>
      <c r="M843" s="28">
        <v>827</v>
      </c>
      <c r="N843" s="28" t="str">
        <f>IF(大表[[#This Row],[有效 / 無效]]="有效",大表[[#This Row],[序]],"")</f>
        <v/>
      </c>
      <c r="O843" s="28" t="str">
        <f t="shared" si="84"/>
        <v>紀念品</v>
      </c>
      <c r="P843" s="84">
        <f t="shared" ca="1" si="85"/>
        <v>46322</v>
      </c>
      <c r="Q843" s="28">
        <f t="shared" si="86"/>
        <v>0</v>
      </c>
      <c r="R843" s="28">
        <f t="shared" si="87"/>
        <v>0</v>
      </c>
      <c r="S843" s="28">
        <f>IF(COUNTA(大表[[#This Row],[舉例：陳大文]:[例：108]])=2,COUNTIF(大表[名+時數],大表[[#This Row],[名+時數]]),0)</f>
        <v>0</v>
      </c>
      <c r="T843" s="28" t="str">
        <f t="shared" si="88"/>
        <v>Sxxx</v>
      </c>
      <c r="U843" s="28" t="str">
        <f t="shared" si="89"/>
        <v>2526</v>
      </c>
      <c r="V843" s="28" t="str">
        <f t="shared" si="90"/>
        <v/>
      </c>
      <c r="W843" s="34"/>
      <c r="X843" s="35"/>
      <c r="Y843" s="52"/>
      <c r="Z843" s="31"/>
      <c r="AA843" s="31"/>
      <c r="AB843" s="31"/>
      <c r="AC8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3" s="173"/>
      <c r="AE843" s="174"/>
      <c r="AF843" s="174"/>
      <c r="AG843" s="174"/>
      <c r="AH843" s="174"/>
      <c r="AI843" s="179" t="str">
        <f>TRIM(CLEAN(大表[[#This Row],[舉例：陳大文]]))&amp;大表[[#This Row],[例：108]]</f>
        <v/>
      </c>
    </row>
    <row r="844" spans="2:35" ht="16.2" x14ac:dyDescent="0.3"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93"/>
      <c r="M844" s="28">
        <v>828</v>
      </c>
      <c r="N844" s="28" t="str">
        <f>IF(大表[[#This Row],[有效 / 無效]]="有效",大表[[#This Row],[序]],"")</f>
        <v/>
      </c>
      <c r="O844" s="28" t="str">
        <f t="shared" si="84"/>
        <v>紀念品</v>
      </c>
      <c r="P844" s="84">
        <f t="shared" ca="1" si="85"/>
        <v>46322</v>
      </c>
      <c r="Q844" s="28">
        <f t="shared" si="86"/>
        <v>0</v>
      </c>
      <c r="R844" s="28">
        <f t="shared" si="87"/>
        <v>0</v>
      </c>
      <c r="S844" s="28">
        <f>IF(COUNTA(大表[[#This Row],[舉例：陳大文]:[例：108]])=2,COUNTIF(大表[名+時數],大表[[#This Row],[名+時數]]),0)</f>
        <v>0</v>
      </c>
      <c r="T844" s="28" t="str">
        <f t="shared" si="88"/>
        <v>Sxxx</v>
      </c>
      <c r="U844" s="28" t="str">
        <f t="shared" si="89"/>
        <v>2526</v>
      </c>
      <c r="V844" s="28" t="str">
        <f t="shared" si="90"/>
        <v/>
      </c>
      <c r="W844" s="34"/>
      <c r="X844" s="35"/>
      <c r="Y844" s="52"/>
      <c r="Z844" s="31"/>
      <c r="AA844" s="31"/>
      <c r="AB844" s="31"/>
      <c r="AC8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4" s="173"/>
      <c r="AE844" s="174"/>
      <c r="AF844" s="174"/>
      <c r="AG844" s="174"/>
      <c r="AH844" s="174"/>
      <c r="AI844" s="179" t="str">
        <f>TRIM(CLEAN(大表[[#This Row],[舉例：陳大文]]))&amp;大表[[#This Row],[例：108]]</f>
        <v/>
      </c>
    </row>
    <row r="845" spans="2:35" ht="16.2" x14ac:dyDescent="0.3"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93"/>
      <c r="M845" s="28">
        <v>829</v>
      </c>
      <c r="N845" s="28" t="str">
        <f>IF(大表[[#This Row],[有效 / 無效]]="有效",大表[[#This Row],[序]],"")</f>
        <v/>
      </c>
      <c r="O845" s="28" t="str">
        <f t="shared" si="84"/>
        <v>紀念品</v>
      </c>
      <c r="P845" s="84">
        <f t="shared" ca="1" si="85"/>
        <v>46322</v>
      </c>
      <c r="Q845" s="28">
        <f t="shared" si="86"/>
        <v>0</v>
      </c>
      <c r="R845" s="28">
        <f t="shared" si="87"/>
        <v>0</v>
      </c>
      <c r="S845" s="28">
        <f>IF(COUNTA(大表[[#This Row],[舉例：陳大文]:[例：108]])=2,COUNTIF(大表[名+時數],大表[[#This Row],[名+時數]]),0)</f>
        <v>0</v>
      </c>
      <c r="T845" s="28" t="str">
        <f t="shared" si="88"/>
        <v>Sxxx</v>
      </c>
      <c r="U845" s="28" t="str">
        <f t="shared" si="89"/>
        <v>2526</v>
      </c>
      <c r="V845" s="28" t="str">
        <f t="shared" si="90"/>
        <v/>
      </c>
      <c r="W845" s="34"/>
      <c r="X845" s="35"/>
      <c r="Y845" s="52"/>
      <c r="Z845" s="31"/>
      <c r="AA845" s="31"/>
      <c r="AB845" s="31"/>
      <c r="AC8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5" s="173"/>
      <c r="AE845" s="174"/>
      <c r="AF845" s="174"/>
      <c r="AG845" s="174"/>
      <c r="AH845" s="174"/>
      <c r="AI845" s="179" t="str">
        <f>TRIM(CLEAN(大表[[#This Row],[舉例：陳大文]]))&amp;大表[[#This Row],[例：108]]</f>
        <v/>
      </c>
    </row>
    <row r="846" spans="2:35" ht="16.2" x14ac:dyDescent="0.3"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93"/>
      <c r="M846" s="28">
        <v>830</v>
      </c>
      <c r="N846" s="28" t="str">
        <f>IF(大表[[#This Row],[有效 / 無效]]="有效",大表[[#This Row],[序]],"")</f>
        <v/>
      </c>
      <c r="O846" s="28" t="str">
        <f t="shared" si="84"/>
        <v>紀念品</v>
      </c>
      <c r="P846" s="84">
        <f t="shared" ca="1" si="85"/>
        <v>46322</v>
      </c>
      <c r="Q846" s="28">
        <f t="shared" si="86"/>
        <v>0</v>
      </c>
      <c r="R846" s="28">
        <f t="shared" si="87"/>
        <v>0</v>
      </c>
      <c r="S846" s="28">
        <f>IF(COUNTA(大表[[#This Row],[舉例：陳大文]:[例：108]])=2,COUNTIF(大表[名+時數],大表[[#This Row],[名+時數]]),0)</f>
        <v>0</v>
      </c>
      <c r="T846" s="28" t="str">
        <f t="shared" si="88"/>
        <v>Sxxx</v>
      </c>
      <c r="U846" s="28" t="str">
        <f t="shared" si="89"/>
        <v>2526</v>
      </c>
      <c r="V846" s="28" t="str">
        <f t="shared" si="90"/>
        <v/>
      </c>
      <c r="W846" s="34"/>
      <c r="X846" s="35"/>
      <c r="Y846" s="52"/>
      <c r="Z846" s="31"/>
      <c r="AA846" s="31"/>
      <c r="AB846" s="31"/>
      <c r="AC8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6" s="173"/>
      <c r="AE846" s="174"/>
      <c r="AF846" s="174"/>
      <c r="AG846" s="174"/>
      <c r="AH846" s="174"/>
      <c r="AI846" s="179" t="str">
        <f>TRIM(CLEAN(大表[[#This Row],[舉例：陳大文]]))&amp;大表[[#This Row],[例：108]]</f>
        <v/>
      </c>
    </row>
    <row r="847" spans="2:35" ht="16.2" x14ac:dyDescent="0.3"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93"/>
      <c r="M847" s="28">
        <v>831</v>
      </c>
      <c r="N847" s="28" t="str">
        <f>IF(大表[[#This Row],[有效 / 無效]]="有效",大表[[#This Row],[序]],"")</f>
        <v/>
      </c>
      <c r="O847" s="28" t="str">
        <f t="shared" si="84"/>
        <v>紀念品</v>
      </c>
      <c r="P847" s="84">
        <f t="shared" ca="1" si="85"/>
        <v>46322</v>
      </c>
      <c r="Q847" s="28">
        <f t="shared" si="86"/>
        <v>0</v>
      </c>
      <c r="R847" s="28">
        <f t="shared" si="87"/>
        <v>0</v>
      </c>
      <c r="S847" s="28">
        <f>IF(COUNTA(大表[[#This Row],[舉例：陳大文]:[例：108]])=2,COUNTIF(大表[名+時數],大表[[#This Row],[名+時數]]),0)</f>
        <v>0</v>
      </c>
      <c r="T847" s="28" t="str">
        <f t="shared" si="88"/>
        <v>Sxxx</v>
      </c>
      <c r="U847" s="28" t="str">
        <f t="shared" si="89"/>
        <v>2526</v>
      </c>
      <c r="V847" s="28" t="str">
        <f t="shared" si="90"/>
        <v/>
      </c>
      <c r="W847" s="34"/>
      <c r="X847" s="35"/>
      <c r="Y847" s="52"/>
      <c r="Z847" s="31"/>
      <c r="AA847" s="31"/>
      <c r="AB847" s="31"/>
      <c r="AC8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7" s="173"/>
      <c r="AE847" s="174"/>
      <c r="AF847" s="174"/>
      <c r="AG847" s="174"/>
      <c r="AH847" s="174"/>
      <c r="AI847" s="179" t="str">
        <f>TRIM(CLEAN(大表[[#This Row],[舉例：陳大文]]))&amp;大表[[#This Row],[例：108]]</f>
        <v/>
      </c>
    </row>
    <row r="848" spans="2:35" ht="16.2" x14ac:dyDescent="0.3"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93"/>
      <c r="M848" s="28">
        <v>832</v>
      </c>
      <c r="N848" s="28" t="str">
        <f>IF(大表[[#This Row],[有效 / 無效]]="有效",大表[[#This Row],[序]],"")</f>
        <v/>
      </c>
      <c r="O848" s="28" t="str">
        <f t="shared" si="84"/>
        <v>紀念品</v>
      </c>
      <c r="P848" s="84">
        <f t="shared" ca="1" si="85"/>
        <v>46322</v>
      </c>
      <c r="Q848" s="28">
        <f t="shared" si="86"/>
        <v>0</v>
      </c>
      <c r="R848" s="28">
        <f t="shared" si="87"/>
        <v>0</v>
      </c>
      <c r="S848" s="28">
        <f>IF(COUNTA(大表[[#This Row],[舉例：陳大文]:[例：108]])=2,COUNTIF(大表[名+時數],大表[[#This Row],[名+時數]]),0)</f>
        <v>0</v>
      </c>
      <c r="T848" s="28" t="str">
        <f t="shared" si="88"/>
        <v>Sxxx</v>
      </c>
      <c r="U848" s="28" t="str">
        <f t="shared" si="89"/>
        <v>2526</v>
      </c>
      <c r="V848" s="28" t="str">
        <f t="shared" si="90"/>
        <v/>
      </c>
      <c r="W848" s="34"/>
      <c r="X848" s="35"/>
      <c r="Y848" s="52"/>
      <c r="Z848" s="31"/>
      <c r="AA848" s="31"/>
      <c r="AB848" s="31"/>
      <c r="AC8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8" s="173"/>
      <c r="AE848" s="174"/>
      <c r="AF848" s="174"/>
      <c r="AG848" s="174"/>
      <c r="AH848" s="174"/>
      <c r="AI848" s="179" t="str">
        <f>TRIM(CLEAN(大表[[#This Row],[舉例：陳大文]]))&amp;大表[[#This Row],[例：108]]</f>
        <v/>
      </c>
    </row>
    <row r="849" spans="2:35" ht="16.2" x14ac:dyDescent="0.3"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93"/>
      <c r="M849" s="28">
        <v>833</v>
      </c>
      <c r="N849" s="28" t="str">
        <f>IF(大表[[#This Row],[有效 / 無效]]="有效",大表[[#This Row],[序]],"")</f>
        <v/>
      </c>
      <c r="O849" s="28" t="str">
        <f t="shared" ref="O849:O912" si="91">"紀念品"</f>
        <v>紀念品</v>
      </c>
      <c r="P849" s="84">
        <f t="shared" ref="P849:P912" ca="1" si="92">AF$7</f>
        <v>46322</v>
      </c>
      <c r="Q849" s="28">
        <f t="shared" ref="Q849:Q912" si="93">$D$9</f>
        <v>0</v>
      </c>
      <c r="R849" s="28">
        <f t="shared" ref="R849:R912" si="94">$D$10</f>
        <v>0</v>
      </c>
      <c r="S849" s="28">
        <f>IF(COUNTA(大表[[#This Row],[舉例：陳大文]:[例：108]])=2,COUNTIF(大表[名+時數],大表[[#This Row],[名+時數]]),0)</f>
        <v>0</v>
      </c>
      <c r="T849" s="28" t="str">
        <f t="shared" ref="T849:T912" si="95">$AF$8</f>
        <v>Sxxx</v>
      </c>
      <c r="U849" s="28" t="str">
        <f t="shared" ref="U849:U912" si="96">RIGHT($E$7,4)</f>
        <v>2526</v>
      </c>
      <c r="V849" s="28" t="str">
        <f t="shared" ref="V849:V912" si="97">CLEAN(TRIM($D$8))</f>
        <v/>
      </c>
      <c r="W849" s="34"/>
      <c r="X849" s="35"/>
      <c r="Y849" s="52"/>
      <c r="Z849" s="31"/>
      <c r="AA849" s="31"/>
      <c r="AB849" s="31"/>
      <c r="AC8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49" s="173"/>
      <c r="AE849" s="174"/>
      <c r="AF849" s="174"/>
      <c r="AG849" s="174"/>
      <c r="AH849" s="174"/>
      <c r="AI849" s="179" t="str">
        <f>TRIM(CLEAN(大表[[#This Row],[舉例：陳大文]]))&amp;大表[[#This Row],[例：108]]</f>
        <v/>
      </c>
    </row>
    <row r="850" spans="2:35" ht="16.2" x14ac:dyDescent="0.3"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93"/>
      <c r="M850" s="28">
        <v>834</v>
      </c>
      <c r="N850" s="28" t="str">
        <f>IF(大表[[#This Row],[有效 / 無效]]="有效",大表[[#This Row],[序]],"")</f>
        <v/>
      </c>
      <c r="O850" s="28" t="str">
        <f t="shared" si="91"/>
        <v>紀念品</v>
      </c>
      <c r="P850" s="84">
        <f t="shared" ca="1" si="92"/>
        <v>46322</v>
      </c>
      <c r="Q850" s="28">
        <f t="shared" si="93"/>
        <v>0</v>
      </c>
      <c r="R850" s="28">
        <f t="shared" si="94"/>
        <v>0</v>
      </c>
      <c r="S850" s="28">
        <f>IF(COUNTA(大表[[#This Row],[舉例：陳大文]:[例：108]])=2,COUNTIF(大表[名+時數],大表[[#This Row],[名+時數]]),0)</f>
        <v>0</v>
      </c>
      <c r="T850" s="28" t="str">
        <f t="shared" si="95"/>
        <v>Sxxx</v>
      </c>
      <c r="U850" s="28" t="str">
        <f t="shared" si="96"/>
        <v>2526</v>
      </c>
      <c r="V850" s="28" t="str">
        <f t="shared" si="97"/>
        <v/>
      </c>
      <c r="W850" s="34"/>
      <c r="X850" s="35"/>
      <c r="Y850" s="52"/>
      <c r="Z850" s="31"/>
      <c r="AA850" s="31"/>
      <c r="AB850" s="31"/>
      <c r="AC8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0" s="173"/>
      <c r="AE850" s="174"/>
      <c r="AF850" s="174"/>
      <c r="AG850" s="174"/>
      <c r="AH850" s="174"/>
      <c r="AI850" s="179" t="str">
        <f>TRIM(CLEAN(大表[[#This Row],[舉例：陳大文]]))&amp;大表[[#This Row],[例：108]]</f>
        <v/>
      </c>
    </row>
    <row r="851" spans="2:35" ht="16.2" x14ac:dyDescent="0.3"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93"/>
      <c r="M851" s="28">
        <v>835</v>
      </c>
      <c r="N851" s="28" t="str">
        <f>IF(大表[[#This Row],[有效 / 無效]]="有效",大表[[#This Row],[序]],"")</f>
        <v/>
      </c>
      <c r="O851" s="28" t="str">
        <f t="shared" si="91"/>
        <v>紀念品</v>
      </c>
      <c r="P851" s="84">
        <f t="shared" ca="1" si="92"/>
        <v>46322</v>
      </c>
      <c r="Q851" s="28">
        <f t="shared" si="93"/>
        <v>0</v>
      </c>
      <c r="R851" s="28">
        <f t="shared" si="94"/>
        <v>0</v>
      </c>
      <c r="S851" s="28">
        <f>IF(COUNTA(大表[[#This Row],[舉例：陳大文]:[例：108]])=2,COUNTIF(大表[名+時數],大表[[#This Row],[名+時數]]),0)</f>
        <v>0</v>
      </c>
      <c r="T851" s="28" t="str">
        <f t="shared" si="95"/>
        <v>Sxxx</v>
      </c>
      <c r="U851" s="28" t="str">
        <f t="shared" si="96"/>
        <v>2526</v>
      </c>
      <c r="V851" s="28" t="str">
        <f t="shared" si="97"/>
        <v/>
      </c>
      <c r="W851" s="34"/>
      <c r="X851" s="35"/>
      <c r="Y851" s="52"/>
      <c r="Z851" s="31"/>
      <c r="AA851" s="31"/>
      <c r="AB851" s="31"/>
      <c r="AC8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1" s="173"/>
      <c r="AE851" s="174"/>
      <c r="AF851" s="174"/>
      <c r="AG851" s="174"/>
      <c r="AH851" s="174"/>
      <c r="AI851" s="179" t="str">
        <f>TRIM(CLEAN(大表[[#This Row],[舉例：陳大文]]))&amp;大表[[#This Row],[例：108]]</f>
        <v/>
      </c>
    </row>
    <row r="852" spans="2:35" ht="16.2" x14ac:dyDescent="0.3"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93"/>
      <c r="M852" s="28">
        <v>836</v>
      </c>
      <c r="N852" s="28" t="str">
        <f>IF(大表[[#This Row],[有效 / 無效]]="有效",大表[[#This Row],[序]],"")</f>
        <v/>
      </c>
      <c r="O852" s="28" t="str">
        <f t="shared" si="91"/>
        <v>紀念品</v>
      </c>
      <c r="P852" s="84">
        <f t="shared" ca="1" si="92"/>
        <v>46322</v>
      </c>
      <c r="Q852" s="28">
        <f t="shared" si="93"/>
        <v>0</v>
      </c>
      <c r="R852" s="28">
        <f t="shared" si="94"/>
        <v>0</v>
      </c>
      <c r="S852" s="28">
        <f>IF(COUNTA(大表[[#This Row],[舉例：陳大文]:[例：108]])=2,COUNTIF(大表[名+時數],大表[[#This Row],[名+時數]]),0)</f>
        <v>0</v>
      </c>
      <c r="T852" s="28" t="str">
        <f t="shared" si="95"/>
        <v>Sxxx</v>
      </c>
      <c r="U852" s="28" t="str">
        <f t="shared" si="96"/>
        <v>2526</v>
      </c>
      <c r="V852" s="28" t="str">
        <f t="shared" si="97"/>
        <v/>
      </c>
      <c r="W852" s="34"/>
      <c r="X852" s="35"/>
      <c r="Y852" s="52"/>
      <c r="Z852" s="31"/>
      <c r="AA852" s="31"/>
      <c r="AB852" s="31"/>
      <c r="AC8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2" s="173"/>
      <c r="AE852" s="174"/>
      <c r="AF852" s="174"/>
      <c r="AG852" s="174"/>
      <c r="AH852" s="174"/>
      <c r="AI852" s="179" t="str">
        <f>TRIM(CLEAN(大表[[#This Row],[舉例：陳大文]]))&amp;大表[[#This Row],[例：108]]</f>
        <v/>
      </c>
    </row>
    <row r="853" spans="2:35" ht="16.2" x14ac:dyDescent="0.3"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93"/>
      <c r="M853" s="28">
        <v>837</v>
      </c>
      <c r="N853" s="28" t="str">
        <f>IF(大表[[#This Row],[有效 / 無效]]="有效",大表[[#This Row],[序]],"")</f>
        <v/>
      </c>
      <c r="O853" s="28" t="str">
        <f t="shared" si="91"/>
        <v>紀念品</v>
      </c>
      <c r="P853" s="84">
        <f t="shared" ca="1" si="92"/>
        <v>46322</v>
      </c>
      <c r="Q853" s="28">
        <f t="shared" si="93"/>
        <v>0</v>
      </c>
      <c r="R853" s="28">
        <f t="shared" si="94"/>
        <v>0</v>
      </c>
      <c r="S853" s="28">
        <f>IF(COUNTA(大表[[#This Row],[舉例：陳大文]:[例：108]])=2,COUNTIF(大表[名+時數],大表[[#This Row],[名+時數]]),0)</f>
        <v>0</v>
      </c>
      <c r="T853" s="28" t="str">
        <f t="shared" si="95"/>
        <v>Sxxx</v>
      </c>
      <c r="U853" s="28" t="str">
        <f t="shared" si="96"/>
        <v>2526</v>
      </c>
      <c r="V853" s="28" t="str">
        <f t="shared" si="97"/>
        <v/>
      </c>
      <c r="W853" s="34"/>
      <c r="X853" s="35"/>
      <c r="Y853" s="52"/>
      <c r="Z853" s="31"/>
      <c r="AA853" s="31"/>
      <c r="AB853" s="31"/>
      <c r="AC8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3" s="173"/>
      <c r="AE853" s="174"/>
      <c r="AF853" s="174"/>
      <c r="AG853" s="174"/>
      <c r="AH853" s="174"/>
      <c r="AI853" s="179" t="str">
        <f>TRIM(CLEAN(大表[[#This Row],[舉例：陳大文]]))&amp;大表[[#This Row],[例：108]]</f>
        <v/>
      </c>
    </row>
    <row r="854" spans="2:35" ht="16.2" x14ac:dyDescent="0.3"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93"/>
      <c r="M854" s="28">
        <v>838</v>
      </c>
      <c r="N854" s="28" t="str">
        <f>IF(大表[[#This Row],[有效 / 無效]]="有效",大表[[#This Row],[序]],"")</f>
        <v/>
      </c>
      <c r="O854" s="28" t="str">
        <f t="shared" si="91"/>
        <v>紀念品</v>
      </c>
      <c r="P854" s="84">
        <f t="shared" ca="1" si="92"/>
        <v>46322</v>
      </c>
      <c r="Q854" s="28">
        <f t="shared" si="93"/>
        <v>0</v>
      </c>
      <c r="R854" s="28">
        <f t="shared" si="94"/>
        <v>0</v>
      </c>
      <c r="S854" s="28">
        <f>IF(COUNTA(大表[[#This Row],[舉例：陳大文]:[例：108]])=2,COUNTIF(大表[名+時數],大表[[#This Row],[名+時數]]),0)</f>
        <v>0</v>
      </c>
      <c r="T854" s="28" t="str">
        <f t="shared" si="95"/>
        <v>Sxxx</v>
      </c>
      <c r="U854" s="28" t="str">
        <f t="shared" si="96"/>
        <v>2526</v>
      </c>
      <c r="V854" s="28" t="str">
        <f t="shared" si="97"/>
        <v/>
      </c>
      <c r="W854" s="34"/>
      <c r="X854" s="35"/>
      <c r="Y854" s="52"/>
      <c r="Z854" s="31"/>
      <c r="AA854" s="31"/>
      <c r="AB854" s="31"/>
      <c r="AC8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4" s="173"/>
      <c r="AE854" s="174"/>
      <c r="AF854" s="174"/>
      <c r="AG854" s="174"/>
      <c r="AH854" s="174"/>
      <c r="AI854" s="179" t="str">
        <f>TRIM(CLEAN(大表[[#This Row],[舉例：陳大文]]))&amp;大表[[#This Row],[例：108]]</f>
        <v/>
      </c>
    </row>
    <row r="855" spans="2:35" ht="16.2" x14ac:dyDescent="0.3"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93"/>
      <c r="M855" s="28">
        <v>839</v>
      </c>
      <c r="N855" s="28" t="str">
        <f>IF(大表[[#This Row],[有效 / 無效]]="有效",大表[[#This Row],[序]],"")</f>
        <v/>
      </c>
      <c r="O855" s="28" t="str">
        <f t="shared" si="91"/>
        <v>紀念品</v>
      </c>
      <c r="P855" s="84">
        <f t="shared" ca="1" si="92"/>
        <v>46322</v>
      </c>
      <c r="Q855" s="28">
        <f t="shared" si="93"/>
        <v>0</v>
      </c>
      <c r="R855" s="28">
        <f t="shared" si="94"/>
        <v>0</v>
      </c>
      <c r="S855" s="28">
        <f>IF(COUNTA(大表[[#This Row],[舉例：陳大文]:[例：108]])=2,COUNTIF(大表[名+時數],大表[[#This Row],[名+時數]]),0)</f>
        <v>0</v>
      </c>
      <c r="T855" s="28" t="str">
        <f t="shared" si="95"/>
        <v>Sxxx</v>
      </c>
      <c r="U855" s="28" t="str">
        <f t="shared" si="96"/>
        <v>2526</v>
      </c>
      <c r="V855" s="28" t="str">
        <f t="shared" si="97"/>
        <v/>
      </c>
      <c r="W855" s="34"/>
      <c r="X855" s="35"/>
      <c r="Y855" s="52"/>
      <c r="Z855" s="31"/>
      <c r="AA855" s="31"/>
      <c r="AB855" s="31"/>
      <c r="AC8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5" s="173"/>
      <c r="AE855" s="174"/>
      <c r="AF855" s="174"/>
      <c r="AG855" s="174"/>
      <c r="AH855" s="174"/>
      <c r="AI855" s="179" t="str">
        <f>TRIM(CLEAN(大表[[#This Row],[舉例：陳大文]]))&amp;大表[[#This Row],[例：108]]</f>
        <v/>
      </c>
    </row>
    <row r="856" spans="2:35" ht="16.2" x14ac:dyDescent="0.3"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93"/>
      <c r="M856" s="28">
        <v>840</v>
      </c>
      <c r="N856" s="28" t="str">
        <f>IF(大表[[#This Row],[有效 / 無效]]="有效",大表[[#This Row],[序]],"")</f>
        <v/>
      </c>
      <c r="O856" s="28" t="str">
        <f t="shared" si="91"/>
        <v>紀念品</v>
      </c>
      <c r="P856" s="84">
        <f t="shared" ca="1" si="92"/>
        <v>46322</v>
      </c>
      <c r="Q856" s="28">
        <f t="shared" si="93"/>
        <v>0</v>
      </c>
      <c r="R856" s="28">
        <f t="shared" si="94"/>
        <v>0</v>
      </c>
      <c r="S856" s="28">
        <f>IF(COUNTA(大表[[#This Row],[舉例：陳大文]:[例：108]])=2,COUNTIF(大表[名+時數],大表[[#This Row],[名+時數]]),0)</f>
        <v>0</v>
      </c>
      <c r="T856" s="28" t="str">
        <f t="shared" si="95"/>
        <v>Sxxx</v>
      </c>
      <c r="U856" s="28" t="str">
        <f t="shared" si="96"/>
        <v>2526</v>
      </c>
      <c r="V856" s="28" t="str">
        <f t="shared" si="97"/>
        <v/>
      </c>
      <c r="W856" s="34"/>
      <c r="X856" s="35"/>
      <c r="Y856" s="52"/>
      <c r="Z856" s="31"/>
      <c r="AA856" s="31"/>
      <c r="AB856" s="31"/>
      <c r="AC8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6" s="173"/>
      <c r="AE856" s="174"/>
      <c r="AF856" s="174"/>
      <c r="AG856" s="174"/>
      <c r="AH856" s="174"/>
      <c r="AI856" s="179" t="str">
        <f>TRIM(CLEAN(大表[[#This Row],[舉例：陳大文]]))&amp;大表[[#This Row],[例：108]]</f>
        <v/>
      </c>
    </row>
    <row r="857" spans="2:35" ht="16.2" x14ac:dyDescent="0.3"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93"/>
      <c r="M857" s="28">
        <v>841</v>
      </c>
      <c r="N857" s="28" t="str">
        <f>IF(大表[[#This Row],[有效 / 無效]]="有效",大表[[#This Row],[序]],"")</f>
        <v/>
      </c>
      <c r="O857" s="28" t="str">
        <f t="shared" si="91"/>
        <v>紀念品</v>
      </c>
      <c r="P857" s="84">
        <f t="shared" ca="1" si="92"/>
        <v>46322</v>
      </c>
      <c r="Q857" s="28">
        <f t="shared" si="93"/>
        <v>0</v>
      </c>
      <c r="R857" s="28">
        <f t="shared" si="94"/>
        <v>0</v>
      </c>
      <c r="S857" s="28">
        <f>IF(COUNTA(大表[[#This Row],[舉例：陳大文]:[例：108]])=2,COUNTIF(大表[名+時數],大表[[#This Row],[名+時數]]),0)</f>
        <v>0</v>
      </c>
      <c r="T857" s="28" t="str">
        <f t="shared" si="95"/>
        <v>Sxxx</v>
      </c>
      <c r="U857" s="28" t="str">
        <f t="shared" si="96"/>
        <v>2526</v>
      </c>
      <c r="V857" s="28" t="str">
        <f t="shared" si="97"/>
        <v/>
      </c>
      <c r="W857" s="34"/>
      <c r="X857" s="35"/>
      <c r="Y857" s="52"/>
      <c r="Z857" s="31"/>
      <c r="AA857" s="31"/>
      <c r="AB857" s="31"/>
      <c r="AC8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7" s="173"/>
      <c r="AE857" s="174"/>
      <c r="AF857" s="174"/>
      <c r="AG857" s="174"/>
      <c r="AH857" s="174"/>
      <c r="AI857" s="179" t="str">
        <f>TRIM(CLEAN(大表[[#This Row],[舉例：陳大文]]))&amp;大表[[#This Row],[例：108]]</f>
        <v/>
      </c>
    </row>
    <row r="858" spans="2:35" ht="16.2" x14ac:dyDescent="0.3"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93"/>
      <c r="M858" s="28">
        <v>842</v>
      </c>
      <c r="N858" s="28" t="str">
        <f>IF(大表[[#This Row],[有效 / 無效]]="有效",大表[[#This Row],[序]],"")</f>
        <v/>
      </c>
      <c r="O858" s="28" t="str">
        <f t="shared" si="91"/>
        <v>紀念品</v>
      </c>
      <c r="P858" s="84">
        <f t="shared" ca="1" si="92"/>
        <v>46322</v>
      </c>
      <c r="Q858" s="28">
        <f t="shared" si="93"/>
        <v>0</v>
      </c>
      <c r="R858" s="28">
        <f t="shared" si="94"/>
        <v>0</v>
      </c>
      <c r="S858" s="28">
        <f>IF(COUNTA(大表[[#This Row],[舉例：陳大文]:[例：108]])=2,COUNTIF(大表[名+時數],大表[[#This Row],[名+時數]]),0)</f>
        <v>0</v>
      </c>
      <c r="T858" s="28" t="str">
        <f t="shared" si="95"/>
        <v>Sxxx</v>
      </c>
      <c r="U858" s="28" t="str">
        <f t="shared" si="96"/>
        <v>2526</v>
      </c>
      <c r="V858" s="28" t="str">
        <f t="shared" si="97"/>
        <v/>
      </c>
      <c r="W858" s="34"/>
      <c r="X858" s="35"/>
      <c r="Y858" s="52"/>
      <c r="Z858" s="31"/>
      <c r="AA858" s="31"/>
      <c r="AB858" s="31"/>
      <c r="AC8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8" s="173"/>
      <c r="AE858" s="174"/>
      <c r="AF858" s="174"/>
      <c r="AG858" s="174"/>
      <c r="AH858" s="174"/>
      <c r="AI858" s="179" t="str">
        <f>TRIM(CLEAN(大表[[#This Row],[舉例：陳大文]]))&amp;大表[[#This Row],[例：108]]</f>
        <v/>
      </c>
    </row>
    <row r="859" spans="2:35" ht="16.2" x14ac:dyDescent="0.3"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93"/>
      <c r="M859" s="28">
        <v>843</v>
      </c>
      <c r="N859" s="28" t="str">
        <f>IF(大表[[#This Row],[有效 / 無效]]="有效",大表[[#This Row],[序]],"")</f>
        <v/>
      </c>
      <c r="O859" s="28" t="str">
        <f t="shared" si="91"/>
        <v>紀念品</v>
      </c>
      <c r="P859" s="84">
        <f t="shared" ca="1" si="92"/>
        <v>46322</v>
      </c>
      <c r="Q859" s="28">
        <f t="shared" si="93"/>
        <v>0</v>
      </c>
      <c r="R859" s="28">
        <f t="shared" si="94"/>
        <v>0</v>
      </c>
      <c r="S859" s="28">
        <f>IF(COUNTA(大表[[#This Row],[舉例：陳大文]:[例：108]])=2,COUNTIF(大表[名+時數],大表[[#This Row],[名+時數]]),0)</f>
        <v>0</v>
      </c>
      <c r="T859" s="28" t="str">
        <f t="shared" si="95"/>
        <v>Sxxx</v>
      </c>
      <c r="U859" s="28" t="str">
        <f t="shared" si="96"/>
        <v>2526</v>
      </c>
      <c r="V859" s="28" t="str">
        <f t="shared" si="97"/>
        <v/>
      </c>
      <c r="W859" s="34"/>
      <c r="X859" s="35"/>
      <c r="Y859" s="52"/>
      <c r="Z859" s="31"/>
      <c r="AA859" s="31"/>
      <c r="AB859" s="31"/>
      <c r="AC8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59" s="173"/>
      <c r="AE859" s="174"/>
      <c r="AF859" s="174"/>
      <c r="AG859" s="174"/>
      <c r="AH859" s="174"/>
      <c r="AI859" s="179" t="str">
        <f>TRIM(CLEAN(大表[[#This Row],[舉例：陳大文]]))&amp;大表[[#This Row],[例：108]]</f>
        <v/>
      </c>
    </row>
    <row r="860" spans="2:35" ht="16.2" x14ac:dyDescent="0.3"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93"/>
      <c r="M860" s="28">
        <v>844</v>
      </c>
      <c r="N860" s="28" t="str">
        <f>IF(大表[[#This Row],[有效 / 無效]]="有效",大表[[#This Row],[序]],"")</f>
        <v/>
      </c>
      <c r="O860" s="28" t="str">
        <f t="shared" si="91"/>
        <v>紀念品</v>
      </c>
      <c r="P860" s="84">
        <f t="shared" ca="1" si="92"/>
        <v>46322</v>
      </c>
      <c r="Q860" s="28">
        <f t="shared" si="93"/>
        <v>0</v>
      </c>
      <c r="R860" s="28">
        <f t="shared" si="94"/>
        <v>0</v>
      </c>
      <c r="S860" s="28">
        <f>IF(COUNTA(大表[[#This Row],[舉例：陳大文]:[例：108]])=2,COUNTIF(大表[名+時數],大表[[#This Row],[名+時數]]),0)</f>
        <v>0</v>
      </c>
      <c r="T860" s="28" t="str">
        <f t="shared" si="95"/>
        <v>Sxxx</v>
      </c>
      <c r="U860" s="28" t="str">
        <f t="shared" si="96"/>
        <v>2526</v>
      </c>
      <c r="V860" s="28" t="str">
        <f t="shared" si="97"/>
        <v/>
      </c>
      <c r="W860" s="34"/>
      <c r="X860" s="35"/>
      <c r="Y860" s="52"/>
      <c r="Z860" s="31"/>
      <c r="AA860" s="31"/>
      <c r="AB860" s="31"/>
      <c r="AC8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0" s="173"/>
      <c r="AE860" s="174"/>
      <c r="AF860" s="174"/>
      <c r="AG860" s="174"/>
      <c r="AH860" s="174"/>
      <c r="AI860" s="179" t="str">
        <f>TRIM(CLEAN(大表[[#This Row],[舉例：陳大文]]))&amp;大表[[#This Row],[例：108]]</f>
        <v/>
      </c>
    </row>
    <row r="861" spans="2:35" ht="16.2" x14ac:dyDescent="0.3"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93"/>
      <c r="M861" s="28">
        <v>845</v>
      </c>
      <c r="N861" s="28" t="str">
        <f>IF(大表[[#This Row],[有效 / 無效]]="有效",大表[[#This Row],[序]],"")</f>
        <v/>
      </c>
      <c r="O861" s="28" t="str">
        <f t="shared" si="91"/>
        <v>紀念品</v>
      </c>
      <c r="P861" s="84">
        <f t="shared" ca="1" si="92"/>
        <v>46322</v>
      </c>
      <c r="Q861" s="28">
        <f t="shared" si="93"/>
        <v>0</v>
      </c>
      <c r="R861" s="28">
        <f t="shared" si="94"/>
        <v>0</v>
      </c>
      <c r="S861" s="28">
        <f>IF(COUNTA(大表[[#This Row],[舉例：陳大文]:[例：108]])=2,COUNTIF(大表[名+時數],大表[[#This Row],[名+時數]]),0)</f>
        <v>0</v>
      </c>
      <c r="T861" s="28" t="str">
        <f t="shared" si="95"/>
        <v>Sxxx</v>
      </c>
      <c r="U861" s="28" t="str">
        <f t="shared" si="96"/>
        <v>2526</v>
      </c>
      <c r="V861" s="28" t="str">
        <f t="shared" si="97"/>
        <v/>
      </c>
      <c r="W861" s="34"/>
      <c r="X861" s="35"/>
      <c r="Y861" s="52"/>
      <c r="Z861" s="31"/>
      <c r="AA861" s="31"/>
      <c r="AB861" s="31"/>
      <c r="AC8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1" s="173"/>
      <c r="AE861" s="174"/>
      <c r="AF861" s="174"/>
      <c r="AG861" s="174"/>
      <c r="AH861" s="174"/>
      <c r="AI861" s="179" t="str">
        <f>TRIM(CLEAN(大表[[#This Row],[舉例：陳大文]]))&amp;大表[[#This Row],[例：108]]</f>
        <v/>
      </c>
    </row>
    <row r="862" spans="2:35" ht="16.2" x14ac:dyDescent="0.3"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93"/>
      <c r="M862" s="28">
        <v>846</v>
      </c>
      <c r="N862" s="28" t="str">
        <f>IF(大表[[#This Row],[有效 / 無效]]="有效",大表[[#This Row],[序]],"")</f>
        <v/>
      </c>
      <c r="O862" s="28" t="str">
        <f t="shared" si="91"/>
        <v>紀念品</v>
      </c>
      <c r="P862" s="84">
        <f t="shared" ca="1" si="92"/>
        <v>46322</v>
      </c>
      <c r="Q862" s="28">
        <f t="shared" si="93"/>
        <v>0</v>
      </c>
      <c r="R862" s="28">
        <f t="shared" si="94"/>
        <v>0</v>
      </c>
      <c r="S862" s="28">
        <f>IF(COUNTA(大表[[#This Row],[舉例：陳大文]:[例：108]])=2,COUNTIF(大表[名+時數],大表[[#This Row],[名+時數]]),0)</f>
        <v>0</v>
      </c>
      <c r="T862" s="28" t="str">
        <f t="shared" si="95"/>
        <v>Sxxx</v>
      </c>
      <c r="U862" s="28" t="str">
        <f t="shared" si="96"/>
        <v>2526</v>
      </c>
      <c r="V862" s="28" t="str">
        <f t="shared" si="97"/>
        <v/>
      </c>
      <c r="W862" s="34"/>
      <c r="X862" s="35"/>
      <c r="Y862" s="52"/>
      <c r="Z862" s="31"/>
      <c r="AA862" s="31"/>
      <c r="AB862" s="31"/>
      <c r="AC8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2" s="173"/>
      <c r="AE862" s="174"/>
      <c r="AF862" s="174"/>
      <c r="AG862" s="174"/>
      <c r="AH862" s="174"/>
      <c r="AI862" s="179" t="str">
        <f>TRIM(CLEAN(大表[[#This Row],[舉例：陳大文]]))&amp;大表[[#This Row],[例：108]]</f>
        <v/>
      </c>
    </row>
    <row r="863" spans="2:35" ht="16.2" x14ac:dyDescent="0.3"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93"/>
      <c r="M863" s="28">
        <v>847</v>
      </c>
      <c r="N863" s="28" t="str">
        <f>IF(大表[[#This Row],[有效 / 無效]]="有效",大表[[#This Row],[序]],"")</f>
        <v/>
      </c>
      <c r="O863" s="28" t="str">
        <f t="shared" si="91"/>
        <v>紀念品</v>
      </c>
      <c r="P863" s="84">
        <f t="shared" ca="1" si="92"/>
        <v>46322</v>
      </c>
      <c r="Q863" s="28">
        <f t="shared" si="93"/>
        <v>0</v>
      </c>
      <c r="R863" s="28">
        <f t="shared" si="94"/>
        <v>0</v>
      </c>
      <c r="S863" s="28">
        <f>IF(COUNTA(大表[[#This Row],[舉例：陳大文]:[例：108]])=2,COUNTIF(大表[名+時數],大表[[#This Row],[名+時數]]),0)</f>
        <v>0</v>
      </c>
      <c r="T863" s="28" t="str">
        <f t="shared" si="95"/>
        <v>Sxxx</v>
      </c>
      <c r="U863" s="28" t="str">
        <f t="shared" si="96"/>
        <v>2526</v>
      </c>
      <c r="V863" s="28" t="str">
        <f t="shared" si="97"/>
        <v/>
      </c>
      <c r="W863" s="34"/>
      <c r="X863" s="35"/>
      <c r="Y863" s="52"/>
      <c r="Z863" s="31"/>
      <c r="AA863" s="31"/>
      <c r="AB863" s="31"/>
      <c r="AC8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3" s="173"/>
      <c r="AE863" s="174"/>
      <c r="AF863" s="174"/>
      <c r="AG863" s="174"/>
      <c r="AH863" s="174"/>
      <c r="AI863" s="179" t="str">
        <f>TRIM(CLEAN(大表[[#This Row],[舉例：陳大文]]))&amp;大表[[#This Row],[例：108]]</f>
        <v/>
      </c>
    </row>
    <row r="864" spans="2:35" ht="16.2" x14ac:dyDescent="0.3"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93"/>
      <c r="M864" s="28">
        <v>848</v>
      </c>
      <c r="N864" s="28" t="str">
        <f>IF(大表[[#This Row],[有效 / 無效]]="有效",大表[[#This Row],[序]],"")</f>
        <v/>
      </c>
      <c r="O864" s="28" t="str">
        <f t="shared" si="91"/>
        <v>紀念品</v>
      </c>
      <c r="P864" s="84">
        <f t="shared" ca="1" si="92"/>
        <v>46322</v>
      </c>
      <c r="Q864" s="28">
        <f t="shared" si="93"/>
        <v>0</v>
      </c>
      <c r="R864" s="28">
        <f t="shared" si="94"/>
        <v>0</v>
      </c>
      <c r="S864" s="28">
        <f>IF(COUNTA(大表[[#This Row],[舉例：陳大文]:[例：108]])=2,COUNTIF(大表[名+時數],大表[[#This Row],[名+時數]]),0)</f>
        <v>0</v>
      </c>
      <c r="T864" s="28" t="str">
        <f t="shared" si="95"/>
        <v>Sxxx</v>
      </c>
      <c r="U864" s="28" t="str">
        <f t="shared" si="96"/>
        <v>2526</v>
      </c>
      <c r="V864" s="28" t="str">
        <f t="shared" si="97"/>
        <v/>
      </c>
      <c r="W864" s="34"/>
      <c r="X864" s="35"/>
      <c r="Y864" s="52"/>
      <c r="Z864" s="31"/>
      <c r="AA864" s="31"/>
      <c r="AB864" s="31"/>
      <c r="AC8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4" s="173"/>
      <c r="AE864" s="174"/>
      <c r="AF864" s="174"/>
      <c r="AG864" s="174"/>
      <c r="AH864" s="174"/>
      <c r="AI864" s="179" t="str">
        <f>TRIM(CLEAN(大表[[#This Row],[舉例：陳大文]]))&amp;大表[[#This Row],[例：108]]</f>
        <v/>
      </c>
    </row>
    <row r="865" spans="2:35" ht="16.2" x14ac:dyDescent="0.3"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93"/>
      <c r="M865" s="28">
        <v>849</v>
      </c>
      <c r="N865" s="28" t="str">
        <f>IF(大表[[#This Row],[有效 / 無效]]="有效",大表[[#This Row],[序]],"")</f>
        <v/>
      </c>
      <c r="O865" s="28" t="str">
        <f t="shared" si="91"/>
        <v>紀念品</v>
      </c>
      <c r="P865" s="84">
        <f t="shared" ca="1" si="92"/>
        <v>46322</v>
      </c>
      <c r="Q865" s="28">
        <f t="shared" si="93"/>
        <v>0</v>
      </c>
      <c r="R865" s="28">
        <f t="shared" si="94"/>
        <v>0</v>
      </c>
      <c r="S865" s="28">
        <f>IF(COUNTA(大表[[#This Row],[舉例：陳大文]:[例：108]])=2,COUNTIF(大表[名+時數],大表[[#This Row],[名+時數]]),0)</f>
        <v>0</v>
      </c>
      <c r="T865" s="28" t="str">
        <f t="shared" si="95"/>
        <v>Sxxx</v>
      </c>
      <c r="U865" s="28" t="str">
        <f t="shared" si="96"/>
        <v>2526</v>
      </c>
      <c r="V865" s="28" t="str">
        <f t="shared" si="97"/>
        <v/>
      </c>
      <c r="W865" s="34"/>
      <c r="X865" s="35"/>
      <c r="Y865" s="52"/>
      <c r="Z865" s="31"/>
      <c r="AA865" s="31"/>
      <c r="AB865" s="31"/>
      <c r="AC8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5" s="173"/>
      <c r="AE865" s="174"/>
      <c r="AF865" s="174"/>
      <c r="AG865" s="174"/>
      <c r="AH865" s="174"/>
      <c r="AI865" s="179" t="str">
        <f>TRIM(CLEAN(大表[[#This Row],[舉例：陳大文]]))&amp;大表[[#This Row],[例：108]]</f>
        <v/>
      </c>
    </row>
    <row r="866" spans="2:35" ht="16.2" x14ac:dyDescent="0.3"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93"/>
      <c r="M866" s="28">
        <v>850</v>
      </c>
      <c r="N866" s="28" t="str">
        <f>IF(大表[[#This Row],[有效 / 無效]]="有效",大表[[#This Row],[序]],"")</f>
        <v/>
      </c>
      <c r="O866" s="28" t="str">
        <f t="shared" si="91"/>
        <v>紀念品</v>
      </c>
      <c r="P866" s="84">
        <f t="shared" ca="1" si="92"/>
        <v>46322</v>
      </c>
      <c r="Q866" s="28">
        <f t="shared" si="93"/>
        <v>0</v>
      </c>
      <c r="R866" s="28">
        <f t="shared" si="94"/>
        <v>0</v>
      </c>
      <c r="S866" s="28">
        <f>IF(COUNTA(大表[[#This Row],[舉例：陳大文]:[例：108]])=2,COUNTIF(大表[名+時數],大表[[#This Row],[名+時數]]),0)</f>
        <v>0</v>
      </c>
      <c r="T866" s="28" t="str">
        <f t="shared" si="95"/>
        <v>Sxxx</v>
      </c>
      <c r="U866" s="28" t="str">
        <f t="shared" si="96"/>
        <v>2526</v>
      </c>
      <c r="V866" s="28" t="str">
        <f t="shared" si="97"/>
        <v/>
      </c>
      <c r="W866" s="34"/>
      <c r="X866" s="35"/>
      <c r="Y866" s="52"/>
      <c r="Z866" s="31"/>
      <c r="AA866" s="31"/>
      <c r="AB866" s="31"/>
      <c r="AC8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6" s="173"/>
      <c r="AE866" s="174"/>
      <c r="AF866" s="174"/>
      <c r="AG866" s="174"/>
      <c r="AH866" s="174"/>
      <c r="AI866" s="179" t="str">
        <f>TRIM(CLEAN(大表[[#This Row],[舉例：陳大文]]))&amp;大表[[#This Row],[例：108]]</f>
        <v/>
      </c>
    </row>
    <row r="867" spans="2:35" ht="16.2" x14ac:dyDescent="0.3"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93"/>
      <c r="M867" s="28">
        <v>851</v>
      </c>
      <c r="N867" s="28" t="str">
        <f>IF(大表[[#This Row],[有效 / 無效]]="有效",大表[[#This Row],[序]],"")</f>
        <v/>
      </c>
      <c r="O867" s="28" t="str">
        <f t="shared" si="91"/>
        <v>紀念品</v>
      </c>
      <c r="P867" s="84">
        <f t="shared" ca="1" si="92"/>
        <v>46322</v>
      </c>
      <c r="Q867" s="28">
        <f t="shared" si="93"/>
        <v>0</v>
      </c>
      <c r="R867" s="28">
        <f t="shared" si="94"/>
        <v>0</v>
      </c>
      <c r="S867" s="28">
        <f>IF(COUNTA(大表[[#This Row],[舉例：陳大文]:[例：108]])=2,COUNTIF(大表[名+時數],大表[[#This Row],[名+時數]]),0)</f>
        <v>0</v>
      </c>
      <c r="T867" s="28" t="str">
        <f t="shared" si="95"/>
        <v>Sxxx</v>
      </c>
      <c r="U867" s="28" t="str">
        <f t="shared" si="96"/>
        <v>2526</v>
      </c>
      <c r="V867" s="28" t="str">
        <f t="shared" si="97"/>
        <v/>
      </c>
      <c r="W867" s="34"/>
      <c r="X867" s="35"/>
      <c r="Y867" s="52"/>
      <c r="Z867" s="31"/>
      <c r="AA867" s="31"/>
      <c r="AB867" s="31"/>
      <c r="AC8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7" s="173"/>
      <c r="AE867" s="174"/>
      <c r="AF867" s="174"/>
      <c r="AG867" s="174"/>
      <c r="AH867" s="174"/>
      <c r="AI867" s="179" t="str">
        <f>TRIM(CLEAN(大表[[#This Row],[舉例：陳大文]]))&amp;大表[[#This Row],[例：108]]</f>
        <v/>
      </c>
    </row>
    <row r="868" spans="2:35" ht="16.2" x14ac:dyDescent="0.3"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93"/>
      <c r="M868" s="28">
        <v>852</v>
      </c>
      <c r="N868" s="28" t="str">
        <f>IF(大表[[#This Row],[有效 / 無效]]="有效",大表[[#This Row],[序]],"")</f>
        <v/>
      </c>
      <c r="O868" s="28" t="str">
        <f t="shared" si="91"/>
        <v>紀念品</v>
      </c>
      <c r="P868" s="84">
        <f t="shared" ca="1" si="92"/>
        <v>46322</v>
      </c>
      <c r="Q868" s="28">
        <f t="shared" si="93"/>
        <v>0</v>
      </c>
      <c r="R868" s="28">
        <f t="shared" si="94"/>
        <v>0</v>
      </c>
      <c r="S868" s="28">
        <f>IF(COUNTA(大表[[#This Row],[舉例：陳大文]:[例：108]])=2,COUNTIF(大表[名+時數],大表[[#This Row],[名+時數]]),0)</f>
        <v>0</v>
      </c>
      <c r="T868" s="28" t="str">
        <f t="shared" si="95"/>
        <v>Sxxx</v>
      </c>
      <c r="U868" s="28" t="str">
        <f t="shared" si="96"/>
        <v>2526</v>
      </c>
      <c r="V868" s="28" t="str">
        <f t="shared" si="97"/>
        <v/>
      </c>
      <c r="W868" s="34"/>
      <c r="X868" s="35"/>
      <c r="Y868" s="52"/>
      <c r="Z868" s="31"/>
      <c r="AA868" s="31"/>
      <c r="AB868" s="31"/>
      <c r="AC8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8" s="173"/>
      <c r="AE868" s="174"/>
      <c r="AF868" s="174"/>
      <c r="AG868" s="174"/>
      <c r="AH868" s="174"/>
      <c r="AI868" s="179" t="str">
        <f>TRIM(CLEAN(大表[[#This Row],[舉例：陳大文]]))&amp;大表[[#This Row],[例：108]]</f>
        <v/>
      </c>
    </row>
    <row r="869" spans="2:35" ht="16.2" x14ac:dyDescent="0.3"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93"/>
      <c r="M869" s="28">
        <v>853</v>
      </c>
      <c r="N869" s="28" t="str">
        <f>IF(大表[[#This Row],[有效 / 無效]]="有效",大表[[#This Row],[序]],"")</f>
        <v/>
      </c>
      <c r="O869" s="28" t="str">
        <f t="shared" si="91"/>
        <v>紀念品</v>
      </c>
      <c r="P869" s="84">
        <f t="shared" ca="1" si="92"/>
        <v>46322</v>
      </c>
      <c r="Q869" s="28">
        <f t="shared" si="93"/>
        <v>0</v>
      </c>
      <c r="R869" s="28">
        <f t="shared" si="94"/>
        <v>0</v>
      </c>
      <c r="S869" s="28">
        <f>IF(COUNTA(大表[[#This Row],[舉例：陳大文]:[例：108]])=2,COUNTIF(大表[名+時數],大表[[#This Row],[名+時數]]),0)</f>
        <v>0</v>
      </c>
      <c r="T869" s="28" t="str">
        <f t="shared" si="95"/>
        <v>Sxxx</v>
      </c>
      <c r="U869" s="28" t="str">
        <f t="shared" si="96"/>
        <v>2526</v>
      </c>
      <c r="V869" s="28" t="str">
        <f t="shared" si="97"/>
        <v/>
      </c>
      <c r="W869" s="34"/>
      <c r="X869" s="35"/>
      <c r="Y869" s="52"/>
      <c r="Z869" s="31"/>
      <c r="AA869" s="31"/>
      <c r="AB869" s="31"/>
      <c r="AC8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69" s="173"/>
      <c r="AE869" s="174"/>
      <c r="AF869" s="174"/>
      <c r="AG869" s="174"/>
      <c r="AH869" s="174"/>
      <c r="AI869" s="179" t="str">
        <f>TRIM(CLEAN(大表[[#This Row],[舉例：陳大文]]))&amp;大表[[#This Row],[例：108]]</f>
        <v/>
      </c>
    </row>
    <row r="870" spans="2:35" ht="16.2" x14ac:dyDescent="0.3"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93"/>
      <c r="M870" s="28">
        <v>854</v>
      </c>
      <c r="N870" s="28" t="str">
        <f>IF(大表[[#This Row],[有效 / 無效]]="有效",大表[[#This Row],[序]],"")</f>
        <v/>
      </c>
      <c r="O870" s="28" t="str">
        <f t="shared" si="91"/>
        <v>紀念品</v>
      </c>
      <c r="P870" s="84">
        <f t="shared" ca="1" si="92"/>
        <v>46322</v>
      </c>
      <c r="Q870" s="28">
        <f t="shared" si="93"/>
        <v>0</v>
      </c>
      <c r="R870" s="28">
        <f t="shared" si="94"/>
        <v>0</v>
      </c>
      <c r="S870" s="28">
        <f>IF(COUNTA(大表[[#This Row],[舉例：陳大文]:[例：108]])=2,COUNTIF(大表[名+時數],大表[[#This Row],[名+時數]]),0)</f>
        <v>0</v>
      </c>
      <c r="T870" s="28" t="str">
        <f t="shared" si="95"/>
        <v>Sxxx</v>
      </c>
      <c r="U870" s="28" t="str">
        <f t="shared" si="96"/>
        <v>2526</v>
      </c>
      <c r="V870" s="28" t="str">
        <f t="shared" si="97"/>
        <v/>
      </c>
      <c r="W870" s="34"/>
      <c r="X870" s="35"/>
      <c r="Y870" s="52"/>
      <c r="Z870" s="31"/>
      <c r="AA870" s="31"/>
      <c r="AB870" s="31"/>
      <c r="AC8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0" s="173"/>
      <c r="AE870" s="174"/>
      <c r="AF870" s="174"/>
      <c r="AG870" s="174"/>
      <c r="AH870" s="174"/>
      <c r="AI870" s="179" t="str">
        <f>TRIM(CLEAN(大表[[#This Row],[舉例：陳大文]]))&amp;大表[[#This Row],[例：108]]</f>
        <v/>
      </c>
    </row>
    <row r="871" spans="2:35" ht="16.2" x14ac:dyDescent="0.3"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93"/>
      <c r="M871" s="28">
        <v>855</v>
      </c>
      <c r="N871" s="28" t="str">
        <f>IF(大表[[#This Row],[有效 / 無效]]="有效",大表[[#This Row],[序]],"")</f>
        <v/>
      </c>
      <c r="O871" s="28" t="str">
        <f t="shared" si="91"/>
        <v>紀念品</v>
      </c>
      <c r="P871" s="84">
        <f t="shared" ca="1" si="92"/>
        <v>46322</v>
      </c>
      <c r="Q871" s="28">
        <f t="shared" si="93"/>
        <v>0</v>
      </c>
      <c r="R871" s="28">
        <f t="shared" si="94"/>
        <v>0</v>
      </c>
      <c r="S871" s="28">
        <f>IF(COUNTA(大表[[#This Row],[舉例：陳大文]:[例：108]])=2,COUNTIF(大表[名+時數],大表[[#This Row],[名+時數]]),0)</f>
        <v>0</v>
      </c>
      <c r="T871" s="28" t="str">
        <f t="shared" si="95"/>
        <v>Sxxx</v>
      </c>
      <c r="U871" s="28" t="str">
        <f t="shared" si="96"/>
        <v>2526</v>
      </c>
      <c r="V871" s="28" t="str">
        <f t="shared" si="97"/>
        <v/>
      </c>
      <c r="W871" s="34"/>
      <c r="X871" s="35"/>
      <c r="Y871" s="52"/>
      <c r="Z871" s="31"/>
      <c r="AA871" s="31"/>
      <c r="AB871" s="31"/>
      <c r="AC8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1" s="173"/>
      <c r="AE871" s="174"/>
      <c r="AF871" s="174"/>
      <c r="AG871" s="174"/>
      <c r="AH871" s="174"/>
      <c r="AI871" s="179" t="str">
        <f>TRIM(CLEAN(大表[[#This Row],[舉例：陳大文]]))&amp;大表[[#This Row],[例：108]]</f>
        <v/>
      </c>
    </row>
    <row r="872" spans="2:35" ht="16.2" x14ac:dyDescent="0.3"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93"/>
      <c r="M872" s="28">
        <v>856</v>
      </c>
      <c r="N872" s="28" t="str">
        <f>IF(大表[[#This Row],[有效 / 無效]]="有效",大表[[#This Row],[序]],"")</f>
        <v/>
      </c>
      <c r="O872" s="28" t="str">
        <f t="shared" si="91"/>
        <v>紀念品</v>
      </c>
      <c r="P872" s="84">
        <f t="shared" ca="1" si="92"/>
        <v>46322</v>
      </c>
      <c r="Q872" s="28">
        <f t="shared" si="93"/>
        <v>0</v>
      </c>
      <c r="R872" s="28">
        <f t="shared" si="94"/>
        <v>0</v>
      </c>
      <c r="S872" s="28">
        <f>IF(COUNTA(大表[[#This Row],[舉例：陳大文]:[例：108]])=2,COUNTIF(大表[名+時數],大表[[#This Row],[名+時數]]),0)</f>
        <v>0</v>
      </c>
      <c r="T872" s="28" t="str">
        <f t="shared" si="95"/>
        <v>Sxxx</v>
      </c>
      <c r="U872" s="28" t="str">
        <f t="shared" si="96"/>
        <v>2526</v>
      </c>
      <c r="V872" s="28" t="str">
        <f t="shared" si="97"/>
        <v/>
      </c>
      <c r="W872" s="34"/>
      <c r="X872" s="35"/>
      <c r="Y872" s="52"/>
      <c r="Z872" s="31"/>
      <c r="AA872" s="31"/>
      <c r="AB872" s="31"/>
      <c r="AC8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2" s="173"/>
      <c r="AE872" s="174"/>
      <c r="AF872" s="174"/>
      <c r="AG872" s="174"/>
      <c r="AH872" s="174"/>
      <c r="AI872" s="179" t="str">
        <f>TRIM(CLEAN(大表[[#This Row],[舉例：陳大文]]))&amp;大表[[#This Row],[例：108]]</f>
        <v/>
      </c>
    </row>
    <row r="873" spans="2:35" ht="16.2" x14ac:dyDescent="0.3"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93"/>
      <c r="M873" s="28">
        <v>857</v>
      </c>
      <c r="N873" s="28" t="str">
        <f>IF(大表[[#This Row],[有效 / 無效]]="有效",大表[[#This Row],[序]],"")</f>
        <v/>
      </c>
      <c r="O873" s="28" t="str">
        <f t="shared" si="91"/>
        <v>紀念品</v>
      </c>
      <c r="P873" s="84">
        <f t="shared" ca="1" si="92"/>
        <v>46322</v>
      </c>
      <c r="Q873" s="28">
        <f t="shared" si="93"/>
        <v>0</v>
      </c>
      <c r="R873" s="28">
        <f t="shared" si="94"/>
        <v>0</v>
      </c>
      <c r="S873" s="28">
        <f>IF(COUNTA(大表[[#This Row],[舉例：陳大文]:[例：108]])=2,COUNTIF(大表[名+時數],大表[[#This Row],[名+時數]]),0)</f>
        <v>0</v>
      </c>
      <c r="T873" s="28" t="str">
        <f t="shared" si="95"/>
        <v>Sxxx</v>
      </c>
      <c r="U873" s="28" t="str">
        <f t="shared" si="96"/>
        <v>2526</v>
      </c>
      <c r="V873" s="28" t="str">
        <f t="shared" si="97"/>
        <v/>
      </c>
      <c r="W873" s="34"/>
      <c r="X873" s="35"/>
      <c r="Y873" s="52"/>
      <c r="Z873" s="31"/>
      <c r="AA873" s="31"/>
      <c r="AB873" s="31"/>
      <c r="AC8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3" s="173"/>
      <c r="AE873" s="174"/>
      <c r="AF873" s="174"/>
      <c r="AG873" s="174"/>
      <c r="AH873" s="174"/>
      <c r="AI873" s="179" t="str">
        <f>TRIM(CLEAN(大表[[#This Row],[舉例：陳大文]]))&amp;大表[[#This Row],[例：108]]</f>
        <v/>
      </c>
    </row>
    <row r="874" spans="2:35" ht="16.2" x14ac:dyDescent="0.3"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93"/>
      <c r="M874" s="28">
        <v>858</v>
      </c>
      <c r="N874" s="28" t="str">
        <f>IF(大表[[#This Row],[有效 / 無效]]="有效",大表[[#This Row],[序]],"")</f>
        <v/>
      </c>
      <c r="O874" s="28" t="str">
        <f t="shared" si="91"/>
        <v>紀念品</v>
      </c>
      <c r="P874" s="84">
        <f t="shared" ca="1" si="92"/>
        <v>46322</v>
      </c>
      <c r="Q874" s="28">
        <f t="shared" si="93"/>
        <v>0</v>
      </c>
      <c r="R874" s="28">
        <f t="shared" si="94"/>
        <v>0</v>
      </c>
      <c r="S874" s="28">
        <f>IF(COUNTA(大表[[#This Row],[舉例：陳大文]:[例：108]])=2,COUNTIF(大表[名+時數],大表[[#This Row],[名+時數]]),0)</f>
        <v>0</v>
      </c>
      <c r="T874" s="28" t="str">
        <f t="shared" si="95"/>
        <v>Sxxx</v>
      </c>
      <c r="U874" s="28" t="str">
        <f t="shared" si="96"/>
        <v>2526</v>
      </c>
      <c r="V874" s="28" t="str">
        <f t="shared" si="97"/>
        <v/>
      </c>
      <c r="W874" s="34"/>
      <c r="X874" s="35"/>
      <c r="Y874" s="52"/>
      <c r="Z874" s="31"/>
      <c r="AA874" s="31"/>
      <c r="AB874" s="31"/>
      <c r="AC8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4" s="173"/>
      <c r="AE874" s="174"/>
      <c r="AF874" s="174"/>
      <c r="AG874" s="174"/>
      <c r="AH874" s="174"/>
      <c r="AI874" s="179" t="str">
        <f>TRIM(CLEAN(大表[[#This Row],[舉例：陳大文]]))&amp;大表[[#This Row],[例：108]]</f>
        <v/>
      </c>
    </row>
    <row r="875" spans="2:35" ht="16.2" x14ac:dyDescent="0.3"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93"/>
      <c r="M875" s="28">
        <v>859</v>
      </c>
      <c r="N875" s="28" t="str">
        <f>IF(大表[[#This Row],[有效 / 無效]]="有效",大表[[#This Row],[序]],"")</f>
        <v/>
      </c>
      <c r="O875" s="28" t="str">
        <f t="shared" si="91"/>
        <v>紀念品</v>
      </c>
      <c r="P875" s="84">
        <f t="shared" ca="1" si="92"/>
        <v>46322</v>
      </c>
      <c r="Q875" s="28">
        <f t="shared" si="93"/>
        <v>0</v>
      </c>
      <c r="R875" s="28">
        <f t="shared" si="94"/>
        <v>0</v>
      </c>
      <c r="S875" s="28">
        <f>IF(COUNTA(大表[[#This Row],[舉例：陳大文]:[例：108]])=2,COUNTIF(大表[名+時數],大表[[#This Row],[名+時數]]),0)</f>
        <v>0</v>
      </c>
      <c r="T875" s="28" t="str">
        <f t="shared" si="95"/>
        <v>Sxxx</v>
      </c>
      <c r="U875" s="28" t="str">
        <f t="shared" si="96"/>
        <v>2526</v>
      </c>
      <c r="V875" s="28" t="str">
        <f t="shared" si="97"/>
        <v/>
      </c>
      <c r="W875" s="34"/>
      <c r="X875" s="35"/>
      <c r="Y875" s="52"/>
      <c r="Z875" s="31"/>
      <c r="AA875" s="31"/>
      <c r="AB875" s="31"/>
      <c r="AC8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5" s="173"/>
      <c r="AE875" s="174"/>
      <c r="AF875" s="174"/>
      <c r="AG875" s="174"/>
      <c r="AH875" s="174"/>
      <c r="AI875" s="179" t="str">
        <f>TRIM(CLEAN(大表[[#This Row],[舉例：陳大文]]))&amp;大表[[#This Row],[例：108]]</f>
        <v/>
      </c>
    </row>
    <row r="876" spans="2:35" ht="16.2" x14ac:dyDescent="0.3"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93"/>
      <c r="M876" s="28">
        <v>860</v>
      </c>
      <c r="N876" s="28" t="str">
        <f>IF(大表[[#This Row],[有效 / 無效]]="有效",大表[[#This Row],[序]],"")</f>
        <v/>
      </c>
      <c r="O876" s="28" t="str">
        <f t="shared" si="91"/>
        <v>紀念品</v>
      </c>
      <c r="P876" s="84">
        <f t="shared" ca="1" si="92"/>
        <v>46322</v>
      </c>
      <c r="Q876" s="28">
        <f t="shared" si="93"/>
        <v>0</v>
      </c>
      <c r="R876" s="28">
        <f t="shared" si="94"/>
        <v>0</v>
      </c>
      <c r="S876" s="28">
        <f>IF(COUNTA(大表[[#This Row],[舉例：陳大文]:[例：108]])=2,COUNTIF(大表[名+時數],大表[[#This Row],[名+時數]]),0)</f>
        <v>0</v>
      </c>
      <c r="T876" s="28" t="str">
        <f t="shared" si="95"/>
        <v>Sxxx</v>
      </c>
      <c r="U876" s="28" t="str">
        <f t="shared" si="96"/>
        <v>2526</v>
      </c>
      <c r="V876" s="28" t="str">
        <f t="shared" si="97"/>
        <v/>
      </c>
      <c r="W876" s="34"/>
      <c r="X876" s="35"/>
      <c r="Y876" s="52"/>
      <c r="Z876" s="31"/>
      <c r="AA876" s="31"/>
      <c r="AB876" s="31"/>
      <c r="AC8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6" s="173"/>
      <c r="AE876" s="174"/>
      <c r="AF876" s="174"/>
      <c r="AG876" s="174"/>
      <c r="AH876" s="174"/>
      <c r="AI876" s="179" t="str">
        <f>TRIM(CLEAN(大表[[#This Row],[舉例：陳大文]]))&amp;大表[[#This Row],[例：108]]</f>
        <v/>
      </c>
    </row>
    <row r="877" spans="2:35" ht="16.2" x14ac:dyDescent="0.3"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93"/>
      <c r="M877" s="28">
        <v>861</v>
      </c>
      <c r="N877" s="28" t="str">
        <f>IF(大表[[#This Row],[有效 / 無效]]="有效",大表[[#This Row],[序]],"")</f>
        <v/>
      </c>
      <c r="O877" s="28" t="str">
        <f t="shared" si="91"/>
        <v>紀念品</v>
      </c>
      <c r="P877" s="84">
        <f t="shared" ca="1" si="92"/>
        <v>46322</v>
      </c>
      <c r="Q877" s="28">
        <f t="shared" si="93"/>
        <v>0</v>
      </c>
      <c r="R877" s="28">
        <f t="shared" si="94"/>
        <v>0</v>
      </c>
      <c r="S877" s="28">
        <f>IF(COUNTA(大表[[#This Row],[舉例：陳大文]:[例：108]])=2,COUNTIF(大表[名+時數],大表[[#This Row],[名+時數]]),0)</f>
        <v>0</v>
      </c>
      <c r="T877" s="28" t="str">
        <f t="shared" si="95"/>
        <v>Sxxx</v>
      </c>
      <c r="U877" s="28" t="str">
        <f t="shared" si="96"/>
        <v>2526</v>
      </c>
      <c r="V877" s="28" t="str">
        <f t="shared" si="97"/>
        <v/>
      </c>
      <c r="W877" s="34"/>
      <c r="X877" s="35"/>
      <c r="Y877" s="52"/>
      <c r="Z877" s="31"/>
      <c r="AA877" s="31"/>
      <c r="AB877" s="31"/>
      <c r="AC8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7" s="173"/>
      <c r="AE877" s="174"/>
      <c r="AF877" s="174"/>
      <c r="AG877" s="174"/>
      <c r="AH877" s="174"/>
      <c r="AI877" s="179" t="str">
        <f>TRIM(CLEAN(大表[[#This Row],[舉例：陳大文]]))&amp;大表[[#This Row],[例：108]]</f>
        <v/>
      </c>
    </row>
    <row r="878" spans="2:35" ht="16.2" x14ac:dyDescent="0.3"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93"/>
      <c r="M878" s="28">
        <v>862</v>
      </c>
      <c r="N878" s="28" t="str">
        <f>IF(大表[[#This Row],[有效 / 無效]]="有效",大表[[#This Row],[序]],"")</f>
        <v/>
      </c>
      <c r="O878" s="28" t="str">
        <f t="shared" si="91"/>
        <v>紀念品</v>
      </c>
      <c r="P878" s="84">
        <f t="shared" ca="1" si="92"/>
        <v>46322</v>
      </c>
      <c r="Q878" s="28">
        <f t="shared" si="93"/>
        <v>0</v>
      </c>
      <c r="R878" s="28">
        <f t="shared" si="94"/>
        <v>0</v>
      </c>
      <c r="S878" s="28">
        <f>IF(COUNTA(大表[[#This Row],[舉例：陳大文]:[例：108]])=2,COUNTIF(大表[名+時數],大表[[#This Row],[名+時數]]),0)</f>
        <v>0</v>
      </c>
      <c r="T878" s="28" t="str">
        <f t="shared" si="95"/>
        <v>Sxxx</v>
      </c>
      <c r="U878" s="28" t="str">
        <f t="shared" si="96"/>
        <v>2526</v>
      </c>
      <c r="V878" s="28" t="str">
        <f t="shared" si="97"/>
        <v/>
      </c>
      <c r="W878" s="34"/>
      <c r="X878" s="35"/>
      <c r="Y878" s="52"/>
      <c r="Z878" s="31"/>
      <c r="AA878" s="31"/>
      <c r="AB878" s="31"/>
      <c r="AC8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8" s="173"/>
      <c r="AE878" s="174"/>
      <c r="AF878" s="174"/>
      <c r="AG878" s="174"/>
      <c r="AH878" s="174"/>
      <c r="AI878" s="179" t="str">
        <f>TRIM(CLEAN(大表[[#This Row],[舉例：陳大文]]))&amp;大表[[#This Row],[例：108]]</f>
        <v/>
      </c>
    </row>
    <row r="879" spans="2:35" ht="16.2" x14ac:dyDescent="0.3"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93"/>
      <c r="M879" s="28">
        <v>863</v>
      </c>
      <c r="N879" s="28" t="str">
        <f>IF(大表[[#This Row],[有效 / 無效]]="有效",大表[[#This Row],[序]],"")</f>
        <v/>
      </c>
      <c r="O879" s="28" t="str">
        <f t="shared" si="91"/>
        <v>紀念品</v>
      </c>
      <c r="P879" s="84">
        <f t="shared" ca="1" si="92"/>
        <v>46322</v>
      </c>
      <c r="Q879" s="28">
        <f t="shared" si="93"/>
        <v>0</v>
      </c>
      <c r="R879" s="28">
        <f t="shared" si="94"/>
        <v>0</v>
      </c>
      <c r="S879" s="28">
        <f>IF(COUNTA(大表[[#This Row],[舉例：陳大文]:[例：108]])=2,COUNTIF(大表[名+時數],大表[[#This Row],[名+時數]]),0)</f>
        <v>0</v>
      </c>
      <c r="T879" s="28" t="str">
        <f t="shared" si="95"/>
        <v>Sxxx</v>
      </c>
      <c r="U879" s="28" t="str">
        <f t="shared" si="96"/>
        <v>2526</v>
      </c>
      <c r="V879" s="28" t="str">
        <f t="shared" si="97"/>
        <v/>
      </c>
      <c r="W879" s="34"/>
      <c r="X879" s="35"/>
      <c r="Y879" s="52"/>
      <c r="Z879" s="31"/>
      <c r="AA879" s="31"/>
      <c r="AB879" s="31"/>
      <c r="AC8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79" s="173"/>
      <c r="AE879" s="174"/>
      <c r="AF879" s="174"/>
      <c r="AG879" s="174"/>
      <c r="AH879" s="174"/>
      <c r="AI879" s="179" t="str">
        <f>TRIM(CLEAN(大表[[#This Row],[舉例：陳大文]]))&amp;大表[[#This Row],[例：108]]</f>
        <v/>
      </c>
    </row>
    <row r="880" spans="2:35" ht="16.2" x14ac:dyDescent="0.3"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93"/>
      <c r="M880" s="28">
        <v>864</v>
      </c>
      <c r="N880" s="28" t="str">
        <f>IF(大表[[#This Row],[有效 / 無效]]="有效",大表[[#This Row],[序]],"")</f>
        <v/>
      </c>
      <c r="O880" s="28" t="str">
        <f t="shared" si="91"/>
        <v>紀念品</v>
      </c>
      <c r="P880" s="84">
        <f t="shared" ca="1" si="92"/>
        <v>46322</v>
      </c>
      <c r="Q880" s="28">
        <f t="shared" si="93"/>
        <v>0</v>
      </c>
      <c r="R880" s="28">
        <f t="shared" si="94"/>
        <v>0</v>
      </c>
      <c r="S880" s="28">
        <f>IF(COUNTA(大表[[#This Row],[舉例：陳大文]:[例：108]])=2,COUNTIF(大表[名+時數],大表[[#This Row],[名+時數]]),0)</f>
        <v>0</v>
      </c>
      <c r="T880" s="28" t="str">
        <f t="shared" si="95"/>
        <v>Sxxx</v>
      </c>
      <c r="U880" s="28" t="str">
        <f t="shared" si="96"/>
        <v>2526</v>
      </c>
      <c r="V880" s="28" t="str">
        <f t="shared" si="97"/>
        <v/>
      </c>
      <c r="W880" s="34"/>
      <c r="X880" s="35"/>
      <c r="Y880" s="52"/>
      <c r="Z880" s="31"/>
      <c r="AA880" s="31"/>
      <c r="AB880" s="31"/>
      <c r="AC8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0" s="173"/>
      <c r="AE880" s="174"/>
      <c r="AF880" s="174"/>
      <c r="AG880" s="174"/>
      <c r="AH880" s="174"/>
      <c r="AI880" s="179" t="str">
        <f>TRIM(CLEAN(大表[[#This Row],[舉例：陳大文]]))&amp;大表[[#This Row],[例：108]]</f>
        <v/>
      </c>
    </row>
    <row r="881" spans="2:35" ht="16.2" x14ac:dyDescent="0.3"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93"/>
      <c r="M881" s="28">
        <v>865</v>
      </c>
      <c r="N881" s="28" t="str">
        <f>IF(大表[[#This Row],[有效 / 無效]]="有效",大表[[#This Row],[序]],"")</f>
        <v/>
      </c>
      <c r="O881" s="28" t="str">
        <f t="shared" si="91"/>
        <v>紀念品</v>
      </c>
      <c r="P881" s="84">
        <f t="shared" ca="1" si="92"/>
        <v>46322</v>
      </c>
      <c r="Q881" s="28">
        <f t="shared" si="93"/>
        <v>0</v>
      </c>
      <c r="R881" s="28">
        <f t="shared" si="94"/>
        <v>0</v>
      </c>
      <c r="S881" s="28">
        <f>IF(COUNTA(大表[[#This Row],[舉例：陳大文]:[例：108]])=2,COUNTIF(大表[名+時數],大表[[#This Row],[名+時數]]),0)</f>
        <v>0</v>
      </c>
      <c r="T881" s="28" t="str">
        <f t="shared" si="95"/>
        <v>Sxxx</v>
      </c>
      <c r="U881" s="28" t="str">
        <f t="shared" si="96"/>
        <v>2526</v>
      </c>
      <c r="V881" s="28" t="str">
        <f t="shared" si="97"/>
        <v/>
      </c>
      <c r="W881" s="34"/>
      <c r="X881" s="35"/>
      <c r="Y881" s="52"/>
      <c r="Z881" s="31"/>
      <c r="AA881" s="31"/>
      <c r="AB881" s="31"/>
      <c r="AC8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1" s="173"/>
      <c r="AE881" s="174"/>
      <c r="AF881" s="174"/>
      <c r="AG881" s="174"/>
      <c r="AH881" s="174"/>
      <c r="AI881" s="179" t="str">
        <f>TRIM(CLEAN(大表[[#This Row],[舉例：陳大文]]))&amp;大表[[#This Row],[例：108]]</f>
        <v/>
      </c>
    </row>
    <row r="882" spans="2:35" ht="16.2" x14ac:dyDescent="0.3"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93"/>
      <c r="M882" s="28">
        <v>866</v>
      </c>
      <c r="N882" s="28" t="str">
        <f>IF(大表[[#This Row],[有效 / 無效]]="有效",大表[[#This Row],[序]],"")</f>
        <v/>
      </c>
      <c r="O882" s="28" t="str">
        <f t="shared" si="91"/>
        <v>紀念品</v>
      </c>
      <c r="P882" s="84">
        <f t="shared" ca="1" si="92"/>
        <v>46322</v>
      </c>
      <c r="Q882" s="28">
        <f t="shared" si="93"/>
        <v>0</v>
      </c>
      <c r="R882" s="28">
        <f t="shared" si="94"/>
        <v>0</v>
      </c>
      <c r="S882" s="28">
        <f>IF(COUNTA(大表[[#This Row],[舉例：陳大文]:[例：108]])=2,COUNTIF(大表[名+時數],大表[[#This Row],[名+時數]]),0)</f>
        <v>0</v>
      </c>
      <c r="T882" s="28" t="str">
        <f t="shared" si="95"/>
        <v>Sxxx</v>
      </c>
      <c r="U882" s="28" t="str">
        <f t="shared" si="96"/>
        <v>2526</v>
      </c>
      <c r="V882" s="28" t="str">
        <f t="shared" si="97"/>
        <v/>
      </c>
      <c r="W882" s="34"/>
      <c r="X882" s="35"/>
      <c r="Y882" s="52"/>
      <c r="Z882" s="31"/>
      <c r="AA882" s="31"/>
      <c r="AB882" s="31"/>
      <c r="AC8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2" s="173"/>
      <c r="AE882" s="174"/>
      <c r="AF882" s="174"/>
      <c r="AG882" s="174"/>
      <c r="AH882" s="174"/>
      <c r="AI882" s="179" t="str">
        <f>TRIM(CLEAN(大表[[#This Row],[舉例：陳大文]]))&amp;大表[[#This Row],[例：108]]</f>
        <v/>
      </c>
    </row>
    <row r="883" spans="2:35" ht="16.2" x14ac:dyDescent="0.3"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93"/>
      <c r="M883" s="28">
        <v>867</v>
      </c>
      <c r="N883" s="28" t="str">
        <f>IF(大表[[#This Row],[有效 / 無效]]="有效",大表[[#This Row],[序]],"")</f>
        <v/>
      </c>
      <c r="O883" s="28" t="str">
        <f t="shared" si="91"/>
        <v>紀念品</v>
      </c>
      <c r="P883" s="84">
        <f t="shared" ca="1" si="92"/>
        <v>46322</v>
      </c>
      <c r="Q883" s="28">
        <f t="shared" si="93"/>
        <v>0</v>
      </c>
      <c r="R883" s="28">
        <f t="shared" si="94"/>
        <v>0</v>
      </c>
      <c r="S883" s="28">
        <f>IF(COUNTA(大表[[#This Row],[舉例：陳大文]:[例：108]])=2,COUNTIF(大表[名+時數],大表[[#This Row],[名+時數]]),0)</f>
        <v>0</v>
      </c>
      <c r="T883" s="28" t="str">
        <f t="shared" si="95"/>
        <v>Sxxx</v>
      </c>
      <c r="U883" s="28" t="str">
        <f t="shared" si="96"/>
        <v>2526</v>
      </c>
      <c r="V883" s="28" t="str">
        <f t="shared" si="97"/>
        <v/>
      </c>
      <c r="W883" s="34"/>
      <c r="X883" s="35"/>
      <c r="Y883" s="52"/>
      <c r="Z883" s="31"/>
      <c r="AA883" s="31"/>
      <c r="AB883" s="31"/>
      <c r="AC8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3" s="173"/>
      <c r="AE883" s="174"/>
      <c r="AF883" s="174"/>
      <c r="AG883" s="174"/>
      <c r="AH883" s="174"/>
      <c r="AI883" s="179" t="str">
        <f>TRIM(CLEAN(大表[[#This Row],[舉例：陳大文]]))&amp;大表[[#This Row],[例：108]]</f>
        <v/>
      </c>
    </row>
    <row r="884" spans="2:35" ht="16.2" x14ac:dyDescent="0.3"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93"/>
      <c r="M884" s="28">
        <v>868</v>
      </c>
      <c r="N884" s="28" t="str">
        <f>IF(大表[[#This Row],[有效 / 無效]]="有效",大表[[#This Row],[序]],"")</f>
        <v/>
      </c>
      <c r="O884" s="28" t="str">
        <f t="shared" si="91"/>
        <v>紀念品</v>
      </c>
      <c r="P884" s="84">
        <f t="shared" ca="1" si="92"/>
        <v>46322</v>
      </c>
      <c r="Q884" s="28">
        <f t="shared" si="93"/>
        <v>0</v>
      </c>
      <c r="R884" s="28">
        <f t="shared" si="94"/>
        <v>0</v>
      </c>
      <c r="S884" s="28">
        <f>IF(COUNTA(大表[[#This Row],[舉例：陳大文]:[例：108]])=2,COUNTIF(大表[名+時數],大表[[#This Row],[名+時數]]),0)</f>
        <v>0</v>
      </c>
      <c r="T884" s="28" t="str">
        <f t="shared" si="95"/>
        <v>Sxxx</v>
      </c>
      <c r="U884" s="28" t="str">
        <f t="shared" si="96"/>
        <v>2526</v>
      </c>
      <c r="V884" s="28" t="str">
        <f t="shared" si="97"/>
        <v/>
      </c>
      <c r="W884" s="34"/>
      <c r="X884" s="35"/>
      <c r="Y884" s="52"/>
      <c r="Z884" s="31"/>
      <c r="AA884" s="31"/>
      <c r="AB884" s="31"/>
      <c r="AC8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4" s="173"/>
      <c r="AE884" s="174"/>
      <c r="AF884" s="174"/>
      <c r="AG884" s="174"/>
      <c r="AH884" s="174"/>
      <c r="AI884" s="179" t="str">
        <f>TRIM(CLEAN(大表[[#This Row],[舉例：陳大文]]))&amp;大表[[#This Row],[例：108]]</f>
        <v/>
      </c>
    </row>
    <row r="885" spans="2:35" ht="16.2" x14ac:dyDescent="0.3"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93"/>
      <c r="M885" s="28">
        <v>869</v>
      </c>
      <c r="N885" s="28" t="str">
        <f>IF(大表[[#This Row],[有效 / 無效]]="有效",大表[[#This Row],[序]],"")</f>
        <v/>
      </c>
      <c r="O885" s="28" t="str">
        <f t="shared" si="91"/>
        <v>紀念品</v>
      </c>
      <c r="P885" s="84">
        <f t="shared" ca="1" si="92"/>
        <v>46322</v>
      </c>
      <c r="Q885" s="28">
        <f t="shared" si="93"/>
        <v>0</v>
      </c>
      <c r="R885" s="28">
        <f t="shared" si="94"/>
        <v>0</v>
      </c>
      <c r="S885" s="28">
        <f>IF(COUNTA(大表[[#This Row],[舉例：陳大文]:[例：108]])=2,COUNTIF(大表[名+時數],大表[[#This Row],[名+時數]]),0)</f>
        <v>0</v>
      </c>
      <c r="T885" s="28" t="str">
        <f t="shared" si="95"/>
        <v>Sxxx</v>
      </c>
      <c r="U885" s="28" t="str">
        <f t="shared" si="96"/>
        <v>2526</v>
      </c>
      <c r="V885" s="28" t="str">
        <f t="shared" si="97"/>
        <v/>
      </c>
      <c r="W885" s="34"/>
      <c r="X885" s="35"/>
      <c r="Y885" s="52"/>
      <c r="Z885" s="31"/>
      <c r="AA885" s="31"/>
      <c r="AB885" s="31"/>
      <c r="AC8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5" s="173"/>
      <c r="AE885" s="174"/>
      <c r="AF885" s="174"/>
      <c r="AG885" s="174"/>
      <c r="AH885" s="174"/>
      <c r="AI885" s="179" t="str">
        <f>TRIM(CLEAN(大表[[#This Row],[舉例：陳大文]]))&amp;大表[[#This Row],[例：108]]</f>
        <v/>
      </c>
    </row>
    <row r="886" spans="2:35" ht="16.2" x14ac:dyDescent="0.3"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93"/>
      <c r="M886" s="28">
        <v>870</v>
      </c>
      <c r="N886" s="28" t="str">
        <f>IF(大表[[#This Row],[有效 / 無效]]="有效",大表[[#This Row],[序]],"")</f>
        <v/>
      </c>
      <c r="O886" s="28" t="str">
        <f t="shared" si="91"/>
        <v>紀念品</v>
      </c>
      <c r="P886" s="84">
        <f t="shared" ca="1" si="92"/>
        <v>46322</v>
      </c>
      <c r="Q886" s="28">
        <f t="shared" si="93"/>
        <v>0</v>
      </c>
      <c r="R886" s="28">
        <f t="shared" si="94"/>
        <v>0</v>
      </c>
      <c r="S886" s="28">
        <f>IF(COUNTA(大表[[#This Row],[舉例：陳大文]:[例：108]])=2,COUNTIF(大表[名+時數],大表[[#This Row],[名+時數]]),0)</f>
        <v>0</v>
      </c>
      <c r="T886" s="28" t="str">
        <f t="shared" si="95"/>
        <v>Sxxx</v>
      </c>
      <c r="U886" s="28" t="str">
        <f t="shared" si="96"/>
        <v>2526</v>
      </c>
      <c r="V886" s="28" t="str">
        <f t="shared" si="97"/>
        <v/>
      </c>
      <c r="W886" s="34"/>
      <c r="X886" s="35"/>
      <c r="Y886" s="52"/>
      <c r="Z886" s="31"/>
      <c r="AA886" s="31"/>
      <c r="AB886" s="31"/>
      <c r="AC8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6" s="173"/>
      <c r="AE886" s="174"/>
      <c r="AF886" s="174"/>
      <c r="AG886" s="174"/>
      <c r="AH886" s="174"/>
      <c r="AI886" s="179" t="str">
        <f>TRIM(CLEAN(大表[[#This Row],[舉例：陳大文]]))&amp;大表[[#This Row],[例：108]]</f>
        <v/>
      </c>
    </row>
    <row r="887" spans="2:35" ht="16.2" x14ac:dyDescent="0.3"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93"/>
      <c r="M887" s="28">
        <v>871</v>
      </c>
      <c r="N887" s="28" t="str">
        <f>IF(大表[[#This Row],[有效 / 無效]]="有效",大表[[#This Row],[序]],"")</f>
        <v/>
      </c>
      <c r="O887" s="28" t="str">
        <f t="shared" si="91"/>
        <v>紀念品</v>
      </c>
      <c r="P887" s="84">
        <f t="shared" ca="1" si="92"/>
        <v>46322</v>
      </c>
      <c r="Q887" s="28">
        <f t="shared" si="93"/>
        <v>0</v>
      </c>
      <c r="R887" s="28">
        <f t="shared" si="94"/>
        <v>0</v>
      </c>
      <c r="S887" s="28">
        <f>IF(COUNTA(大表[[#This Row],[舉例：陳大文]:[例：108]])=2,COUNTIF(大表[名+時數],大表[[#This Row],[名+時數]]),0)</f>
        <v>0</v>
      </c>
      <c r="T887" s="28" t="str">
        <f t="shared" si="95"/>
        <v>Sxxx</v>
      </c>
      <c r="U887" s="28" t="str">
        <f t="shared" si="96"/>
        <v>2526</v>
      </c>
      <c r="V887" s="28" t="str">
        <f t="shared" si="97"/>
        <v/>
      </c>
      <c r="W887" s="34"/>
      <c r="X887" s="35"/>
      <c r="Y887" s="52"/>
      <c r="Z887" s="31"/>
      <c r="AA887" s="31"/>
      <c r="AB887" s="31"/>
      <c r="AC8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7" s="173"/>
      <c r="AE887" s="174"/>
      <c r="AF887" s="174"/>
      <c r="AG887" s="174"/>
      <c r="AH887" s="174"/>
      <c r="AI887" s="179" t="str">
        <f>TRIM(CLEAN(大表[[#This Row],[舉例：陳大文]]))&amp;大表[[#This Row],[例：108]]</f>
        <v/>
      </c>
    </row>
    <row r="888" spans="2:35" ht="16.2" x14ac:dyDescent="0.3"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93"/>
      <c r="M888" s="28">
        <v>872</v>
      </c>
      <c r="N888" s="28" t="str">
        <f>IF(大表[[#This Row],[有效 / 無效]]="有效",大表[[#This Row],[序]],"")</f>
        <v/>
      </c>
      <c r="O888" s="28" t="str">
        <f t="shared" si="91"/>
        <v>紀念品</v>
      </c>
      <c r="P888" s="84">
        <f t="shared" ca="1" si="92"/>
        <v>46322</v>
      </c>
      <c r="Q888" s="28">
        <f t="shared" si="93"/>
        <v>0</v>
      </c>
      <c r="R888" s="28">
        <f t="shared" si="94"/>
        <v>0</v>
      </c>
      <c r="S888" s="28">
        <f>IF(COUNTA(大表[[#This Row],[舉例：陳大文]:[例：108]])=2,COUNTIF(大表[名+時數],大表[[#This Row],[名+時數]]),0)</f>
        <v>0</v>
      </c>
      <c r="T888" s="28" t="str">
        <f t="shared" si="95"/>
        <v>Sxxx</v>
      </c>
      <c r="U888" s="28" t="str">
        <f t="shared" si="96"/>
        <v>2526</v>
      </c>
      <c r="V888" s="28" t="str">
        <f t="shared" si="97"/>
        <v/>
      </c>
      <c r="W888" s="34"/>
      <c r="X888" s="35"/>
      <c r="Y888" s="52"/>
      <c r="Z888" s="31"/>
      <c r="AA888" s="31"/>
      <c r="AB888" s="31"/>
      <c r="AC8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8" s="173"/>
      <c r="AE888" s="174"/>
      <c r="AF888" s="174"/>
      <c r="AG888" s="174"/>
      <c r="AH888" s="174"/>
      <c r="AI888" s="179" t="str">
        <f>TRIM(CLEAN(大表[[#This Row],[舉例：陳大文]]))&amp;大表[[#This Row],[例：108]]</f>
        <v/>
      </c>
    </row>
    <row r="889" spans="2:35" ht="16.2" x14ac:dyDescent="0.3"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93"/>
      <c r="M889" s="28">
        <v>873</v>
      </c>
      <c r="N889" s="28" t="str">
        <f>IF(大表[[#This Row],[有效 / 無效]]="有效",大表[[#This Row],[序]],"")</f>
        <v/>
      </c>
      <c r="O889" s="28" t="str">
        <f t="shared" si="91"/>
        <v>紀念品</v>
      </c>
      <c r="P889" s="84">
        <f t="shared" ca="1" si="92"/>
        <v>46322</v>
      </c>
      <c r="Q889" s="28">
        <f t="shared" si="93"/>
        <v>0</v>
      </c>
      <c r="R889" s="28">
        <f t="shared" si="94"/>
        <v>0</v>
      </c>
      <c r="S889" s="28">
        <f>IF(COUNTA(大表[[#This Row],[舉例：陳大文]:[例：108]])=2,COUNTIF(大表[名+時數],大表[[#This Row],[名+時數]]),0)</f>
        <v>0</v>
      </c>
      <c r="T889" s="28" t="str">
        <f t="shared" si="95"/>
        <v>Sxxx</v>
      </c>
      <c r="U889" s="28" t="str">
        <f t="shared" si="96"/>
        <v>2526</v>
      </c>
      <c r="V889" s="28" t="str">
        <f t="shared" si="97"/>
        <v/>
      </c>
      <c r="W889" s="34"/>
      <c r="X889" s="35"/>
      <c r="Y889" s="52"/>
      <c r="Z889" s="31"/>
      <c r="AA889" s="31"/>
      <c r="AB889" s="31"/>
      <c r="AC8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89" s="173"/>
      <c r="AE889" s="174"/>
      <c r="AF889" s="174"/>
      <c r="AG889" s="174"/>
      <c r="AH889" s="174"/>
      <c r="AI889" s="179" t="str">
        <f>TRIM(CLEAN(大表[[#This Row],[舉例：陳大文]]))&amp;大表[[#This Row],[例：108]]</f>
        <v/>
      </c>
    </row>
    <row r="890" spans="2:35" ht="16.2" x14ac:dyDescent="0.3"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93"/>
      <c r="M890" s="28">
        <v>874</v>
      </c>
      <c r="N890" s="28" t="str">
        <f>IF(大表[[#This Row],[有效 / 無效]]="有效",大表[[#This Row],[序]],"")</f>
        <v/>
      </c>
      <c r="O890" s="28" t="str">
        <f t="shared" si="91"/>
        <v>紀念品</v>
      </c>
      <c r="P890" s="84">
        <f t="shared" ca="1" si="92"/>
        <v>46322</v>
      </c>
      <c r="Q890" s="28">
        <f t="shared" si="93"/>
        <v>0</v>
      </c>
      <c r="R890" s="28">
        <f t="shared" si="94"/>
        <v>0</v>
      </c>
      <c r="S890" s="28">
        <f>IF(COUNTA(大表[[#This Row],[舉例：陳大文]:[例：108]])=2,COUNTIF(大表[名+時數],大表[[#This Row],[名+時數]]),0)</f>
        <v>0</v>
      </c>
      <c r="T890" s="28" t="str">
        <f t="shared" si="95"/>
        <v>Sxxx</v>
      </c>
      <c r="U890" s="28" t="str">
        <f t="shared" si="96"/>
        <v>2526</v>
      </c>
      <c r="V890" s="28" t="str">
        <f t="shared" si="97"/>
        <v/>
      </c>
      <c r="W890" s="34"/>
      <c r="X890" s="35"/>
      <c r="Y890" s="52"/>
      <c r="Z890" s="31"/>
      <c r="AA890" s="31"/>
      <c r="AB890" s="31"/>
      <c r="AC8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0" s="173"/>
      <c r="AE890" s="174"/>
      <c r="AF890" s="174"/>
      <c r="AG890" s="174"/>
      <c r="AH890" s="174"/>
      <c r="AI890" s="179" t="str">
        <f>TRIM(CLEAN(大表[[#This Row],[舉例：陳大文]]))&amp;大表[[#This Row],[例：108]]</f>
        <v/>
      </c>
    </row>
    <row r="891" spans="2:35" ht="16.2" x14ac:dyDescent="0.3"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93"/>
      <c r="M891" s="28">
        <v>875</v>
      </c>
      <c r="N891" s="28" t="str">
        <f>IF(大表[[#This Row],[有效 / 無效]]="有效",大表[[#This Row],[序]],"")</f>
        <v/>
      </c>
      <c r="O891" s="28" t="str">
        <f t="shared" si="91"/>
        <v>紀念品</v>
      </c>
      <c r="P891" s="84">
        <f t="shared" ca="1" si="92"/>
        <v>46322</v>
      </c>
      <c r="Q891" s="28">
        <f t="shared" si="93"/>
        <v>0</v>
      </c>
      <c r="R891" s="28">
        <f t="shared" si="94"/>
        <v>0</v>
      </c>
      <c r="S891" s="28">
        <f>IF(COUNTA(大表[[#This Row],[舉例：陳大文]:[例：108]])=2,COUNTIF(大表[名+時數],大表[[#This Row],[名+時數]]),0)</f>
        <v>0</v>
      </c>
      <c r="T891" s="28" t="str">
        <f t="shared" si="95"/>
        <v>Sxxx</v>
      </c>
      <c r="U891" s="28" t="str">
        <f t="shared" si="96"/>
        <v>2526</v>
      </c>
      <c r="V891" s="28" t="str">
        <f t="shared" si="97"/>
        <v/>
      </c>
      <c r="W891" s="34"/>
      <c r="X891" s="35"/>
      <c r="Y891" s="52"/>
      <c r="Z891" s="31"/>
      <c r="AA891" s="31"/>
      <c r="AB891" s="31"/>
      <c r="AC8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1" s="173"/>
      <c r="AE891" s="174"/>
      <c r="AF891" s="174"/>
      <c r="AG891" s="174"/>
      <c r="AH891" s="174"/>
      <c r="AI891" s="179" t="str">
        <f>TRIM(CLEAN(大表[[#This Row],[舉例：陳大文]]))&amp;大表[[#This Row],[例：108]]</f>
        <v/>
      </c>
    </row>
    <row r="892" spans="2:35" ht="16.2" x14ac:dyDescent="0.3"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93"/>
      <c r="M892" s="28">
        <v>876</v>
      </c>
      <c r="N892" s="28" t="str">
        <f>IF(大表[[#This Row],[有效 / 無效]]="有效",大表[[#This Row],[序]],"")</f>
        <v/>
      </c>
      <c r="O892" s="28" t="str">
        <f t="shared" si="91"/>
        <v>紀念品</v>
      </c>
      <c r="P892" s="84">
        <f t="shared" ca="1" si="92"/>
        <v>46322</v>
      </c>
      <c r="Q892" s="28">
        <f t="shared" si="93"/>
        <v>0</v>
      </c>
      <c r="R892" s="28">
        <f t="shared" si="94"/>
        <v>0</v>
      </c>
      <c r="S892" s="28">
        <f>IF(COUNTA(大表[[#This Row],[舉例：陳大文]:[例：108]])=2,COUNTIF(大表[名+時數],大表[[#This Row],[名+時數]]),0)</f>
        <v>0</v>
      </c>
      <c r="T892" s="28" t="str">
        <f t="shared" si="95"/>
        <v>Sxxx</v>
      </c>
      <c r="U892" s="28" t="str">
        <f t="shared" si="96"/>
        <v>2526</v>
      </c>
      <c r="V892" s="28" t="str">
        <f t="shared" si="97"/>
        <v/>
      </c>
      <c r="W892" s="34"/>
      <c r="X892" s="35"/>
      <c r="Y892" s="52"/>
      <c r="Z892" s="31"/>
      <c r="AA892" s="31"/>
      <c r="AB892" s="31"/>
      <c r="AC8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2" s="173"/>
      <c r="AE892" s="174"/>
      <c r="AF892" s="174"/>
      <c r="AG892" s="174"/>
      <c r="AH892" s="174"/>
      <c r="AI892" s="179" t="str">
        <f>TRIM(CLEAN(大表[[#This Row],[舉例：陳大文]]))&amp;大表[[#This Row],[例：108]]</f>
        <v/>
      </c>
    </row>
    <row r="893" spans="2:35" ht="16.2" x14ac:dyDescent="0.3"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93"/>
      <c r="M893" s="28">
        <v>877</v>
      </c>
      <c r="N893" s="28" t="str">
        <f>IF(大表[[#This Row],[有效 / 無效]]="有效",大表[[#This Row],[序]],"")</f>
        <v/>
      </c>
      <c r="O893" s="28" t="str">
        <f t="shared" si="91"/>
        <v>紀念品</v>
      </c>
      <c r="P893" s="84">
        <f t="shared" ca="1" si="92"/>
        <v>46322</v>
      </c>
      <c r="Q893" s="28">
        <f t="shared" si="93"/>
        <v>0</v>
      </c>
      <c r="R893" s="28">
        <f t="shared" si="94"/>
        <v>0</v>
      </c>
      <c r="S893" s="28">
        <f>IF(COUNTA(大表[[#This Row],[舉例：陳大文]:[例：108]])=2,COUNTIF(大表[名+時數],大表[[#This Row],[名+時數]]),0)</f>
        <v>0</v>
      </c>
      <c r="T893" s="28" t="str">
        <f t="shared" si="95"/>
        <v>Sxxx</v>
      </c>
      <c r="U893" s="28" t="str">
        <f t="shared" si="96"/>
        <v>2526</v>
      </c>
      <c r="V893" s="28" t="str">
        <f t="shared" si="97"/>
        <v/>
      </c>
      <c r="W893" s="34"/>
      <c r="X893" s="35"/>
      <c r="Y893" s="52"/>
      <c r="Z893" s="31"/>
      <c r="AA893" s="31"/>
      <c r="AB893" s="31"/>
      <c r="AC8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3" s="173"/>
      <c r="AE893" s="174"/>
      <c r="AF893" s="174"/>
      <c r="AG893" s="174"/>
      <c r="AH893" s="174"/>
      <c r="AI893" s="179" t="str">
        <f>TRIM(CLEAN(大表[[#This Row],[舉例：陳大文]]))&amp;大表[[#This Row],[例：108]]</f>
        <v/>
      </c>
    </row>
    <row r="894" spans="2:35" ht="16.2" x14ac:dyDescent="0.3"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93"/>
      <c r="M894" s="28">
        <v>878</v>
      </c>
      <c r="N894" s="28" t="str">
        <f>IF(大表[[#This Row],[有效 / 無效]]="有效",大表[[#This Row],[序]],"")</f>
        <v/>
      </c>
      <c r="O894" s="28" t="str">
        <f t="shared" si="91"/>
        <v>紀念品</v>
      </c>
      <c r="P894" s="84">
        <f t="shared" ca="1" si="92"/>
        <v>46322</v>
      </c>
      <c r="Q894" s="28">
        <f t="shared" si="93"/>
        <v>0</v>
      </c>
      <c r="R894" s="28">
        <f t="shared" si="94"/>
        <v>0</v>
      </c>
      <c r="S894" s="28">
        <f>IF(COUNTA(大表[[#This Row],[舉例：陳大文]:[例：108]])=2,COUNTIF(大表[名+時數],大表[[#This Row],[名+時數]]),0)</f>
        <v>0</v>
      </c>
      <c r="T894" s="28" t="str">
        <f t="shared" si="95"/>
        <v>Sxxx</v>
      </c>
      <c r="U894" s="28" t="str">
        <f t="shared" si="96"/>
        <v>2526</v>
      </c>
      <c r="V894" s="28" t="str">
        <f t="shared" si="97"/>
        <v/>
      </c>
      <c r="W894" s="34"/>
      <c r="X894" s="35"/>
      <c r="Y894" s="52"/>
      <c r="Z894" s="31"/>
      <c r="AA894" s="31"/>
      <c r="AB894" s="31"/>
      <c r="AC8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4" s="173"/>
      <c r="AE894" s="174"/>
      <c r="AF894" s="174"/>
      <c r="AG894" s="174"/>
      <c r="AH894" s="174"/>
      <c r="AI894" s="179" t="str">
        <f>TRIM(CLEAN(大表[[#This Row],[舉例：陳大文]]))&amp;大表[[#This Row],[例：108]]</f>
        <v/>
      </c>
    </row>
    <row r="895" spans="2:35" ht="16.2" x14ac:dyDescent="0.3"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93"/>
      <c r="M895" s="28">
        <v>879</v>
      </c>
      <c r="N895" s="28" t="str">
        <f>IF(大表[[#This Row],[有效 / 無效]]="有效",大表[[#This Row],[序]],"")</f>
        <v/>
      </c>
      <c r="O895" s="28" t="str">
        <f t="shared" si="91"/>
        <v>紀念品</v>
      </c>
      <c r="P895" s="84">
        <f t="shared" ca="1" si="92"/>
        <v>46322</v>
      </c>
      <c r="Q895" s="28">
        <f t="shared" si="93"/>
        <v>0</v>
      </c>
      <c r="R895" s="28">
        <f t="shared" si="94"/>
        <v>0</v>
      </c>
      <c r="S895" s="28">
        <f>IF(COUNTA(大表[[#This Row],[舉例：陳大文]:[例：108]])=2,COUNTIF(大表[名+時數],大表[[#This Row],[名+時數]]),0)</f>
        <v>0</v>
      </c>
      <c r="T895" s="28" t="str">
        <f t="shared" si="95"/>
        <v>Sxxx</v>
      </c>
      <c r="U895" s="28" t="str">
        <f t="shared" si="96"/>
        <v>2526</v>
      </c>
      <c r="V895" s="28" t="str">
        <f t="shared" si="97"/>
        <v/>
      </c>
      <c r="W895" s="34"/>
      <c r="X895" s="35"/>
      <c r="Y895" s="52"/>
      <c r="Z895" s="31"/>
      <c r="AA895" s="31"/>
      <c r="AB895" s="31"/>
      <c r="AC8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5" s="173"/>
      <c r="AE895" s="174"/>
      <c r="AF895" s="174"/>
      <c r="AG895" s="174"/>
      <c r="AH895" s="174"/>
      <c r="AI895" s="179" t="str">
        <f>TRIM(CLEAN(大表[[#This Row],[舉例：陳大文]]))&amp;大表[[#This Row],[例：108]]</f>
        <v/>
      </c>
    </row>
    <row r="896" spans="2:35" ht="16.2" x14ac:dyDescent="0.3"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93"/>
      <c r="M896" s="28">
        <v>880</v>
      </c>
      <c r="N896" s="28" t="str">
        <f>IF(大表[[#This Row],[有效 / 無效]]="有效",大表[[#This Row],[序]],"")</f>
        <v/>
      </c>
      <c r="O896" s="28" t="str">
        <f t="shared" si="91"/>
        <v>紀念品</v>
      </c>
      <c r="P896" s="84">
        <f t="shared" ca="1" si="92"/>
        <v>46322</v>
      </c>
      <c r="Q896" s="28">
        <f t="shared" si="93"/>
        <v>0</v>
      </c>
      <c r="R896" s="28">
        <f t="shared" si="94"/>
        <v>0</v>
      </c>
      <c r="S896" s="28">
        <f>IF(COUNTA(大表[[#This Row],[舉例：陳大文]:[例：108]])=2,COUNTIF(大表[名+時數],大表[[#This Row],[名+時數]]),0)</f>
        <v>0</v>
      </c>
      <c r="T896" s="28" t="str">
        <f t="shared" si="95"/>
        <v>Sxxx</v>
      </c>
      <c r="U896" s="28" t="str">
        <f t="shared" si="96"/>
        <v>2526</v>
      </c>
      <c r="V896" s="28" t="str">
        <f t="shared" si="97"/>
        <v/>
      </c>
      <c r="W896" s="34"/>
      <c r="X896" s="35"/>
      <c r="Y896" s="52"/>
      <c r="Z896" s="31"/>
      <c r="AA896" s="31"/>
      <c r="AB896" s="31"/>
      <c r="AC8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6" s="173"/>
      <c r="AE896" s="174"/>
      <c r="AF896" s="174"/>
      <c r="AG896" s="174"/>
      <c r="AH896" s="174"/>
      <c r="AI896" s="179" t="str">
        <f>TRIM(CLEAN(大表[[#This Row],[舉例：陳大文]]))&amp;大表[[#This Row],[例：108]]</f>
        <v/>
      </c>
    </row>
    <row r="897" spans="2:35" ht="16.2" x14ac:dyDescent="0.3"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93"/>
      <c r="M897" s="28">
        <v>881</v>
      </c>
      <c r="N897" s="28" t="str">
        <f>IF(大表[[#This Row],[有效 / 無效]]="有效",大表[[#This Row],[序]],"")</f>
        <v/>
      </c>
      <c r="O897" s="28" t="str">
        <f t="shared" si="91"/>
        <v>紀念品</v>
      </c>
      <c r="P897" s="84">
        <f t="shared" ca="1" si="92"/>
        <v>46322</v>
      </c>
      <c r="Q897" s="28">
        <f t="shared" si="93"/>
        <v>0</v>
      </c>
      <c r="R897" s="28">
        <f t="shared" si="94"/>
        <v>0</v>
      </c>
      <c r="S897" s="28">
        <f>IF(COUNTA(大表[[#This Row],[舉例：陳大文]:[例：108]])=2,COUNTIF(大表[名+時數],大表[[#This Row],[名+時數]]),0)</f>
        <v>0</v>
      </c>
      <c r="T897" s="28" t="str">
        <f t="shared" si="95"/>
        <v>Sxxx</v>
      </c>
      <c r="U897" s="28" t="str">
        <f t="shared" si="96"/>
        <v>2526</v>
      </c>
      <c r="V897" s="28" t="str">
        <f t="shared" si="97"/>
        <v/>
      </c>
      <c r="W897" s="34"/>
      <c r="X897" s="35"/>
      <c r="Y897" s="52"/>
      <c r="Z897" s="31"/>
      <c r="AA897" s="31"/>
      <c r="AB897" s="31"/>
      <c r="AC8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7" s="173"/>
      <c r="AE897" s="174"/>
      <c r="AF897" s="174"/>
      <c r="AG897" s="174"/>
      <c r="AH897" s="174"/>
      <c r="AI897" s="179" t="str">
        <f>TRIM(CLEAN(大表[[#This Row],[舉例：陳大文]]))&amp;大表[[#This Row],[例：108]]</f>
        <v/>
      </c>
    </row>
    <row r="898" spans="2:35" ht="16.2" x14ac:dyDescent="0.3"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93"/>
      <c r="M898" s="28">
        <v>882</v>
      </c>
      <c r="N898" s="28" t="str">
        <f>IF(大表[[#This Row],[有效 / 無效]]="有效",大表[[#This Row],[序]],"")</f>
        <v/>
      </c>
      <c r="O898" s="28" t="str">
        <f t="shared" si="91"/>
        <v>紀念品</v>
      </c>
      <c r="P898" s="84">
        <f t="shared" ca="1" si="92"/>
        <v>46322</v>
      </c>
      <c r="Q898" s="28">
        <f t="shared" si="93"/>
        <v>0</v>
      </c>
      <c r="R898" s="28">
        <f t="shared" si="94"/>
        <v>0</v>
      </c>
      <c r="S898" s="28">
        <f>IF(COUNTA(大表[[#This Row],[舉例：陳大文]:[例：108]])=2,COUNTIF(大表[名+時數],大表[[#This Row],[名+時數]]),0)</f>
        <v>0</v>
      </c>
      <c r="T898" s="28" t="str">
        <f t="shared" si="95"/>
        <v>Sxxx</v>
      </c>
      <c r="U898" s="28" t="str">
        <f t="shared" si="96"/>
        <v>2526</v>
      </c>
      <c r="V898" s="28" t="str">
        <f t="shared" si="97"/>
        <v/>
      </c>
      <c r="W898" s="34"/>
      <c r="X898" s="35"/>
      <c r="Y898" s="52"/>
      <c r="Z898" s="31"/>
      <c r="AA898" s="31"/>
      <c r="AB898" s="31"/>
      <c r="AC8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8" s="173"/>
      <c r="AE898" s="174"/>
      <c r="AF898" s="174"/>
      <c r="AG898" s="174"/>
      <c r="AH898" s="174"/>
      <c r="AI898" s="179" t="str">
        <f>TRIM(CLEAN(大表[[#This Row],[舉例：陳大文]]))&amp;大表[[#This Row],[例：108]]</f>
        <v/>
      </c>
    </row>
    <row r="899" spans="2:35" ht="16.2" x14ac:dyDescent="0.3"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93"/>
      <c r="M899" s="28">
        <v>883</v>
      </c>
      <c r="N899" s="28" t="str">
        <f>IF(大表[[#This Row],[有效 / 無效]]="有效",大表[[#This Row],[序]],"")</f>
        <v/>
      </c>
      <c r="O899" s="28" t="str">
        <f t="shared" si="91"/>
        <v>紀念品</v>
      </c>
      <c r="P899" s="84">
        <f t="shared" ca="1" si="92"/>
        <v>46322</v>
      </c>
      <c r="Q899" s="28">
        <f t="shared" si="93"/>
        <v>0</v>
      </c>
      <c r="R899" s="28">
        <f t="shared" si="94"/>
        <v>0</v>
      </c>
      <c r="S899" s="28">
        <f>IF(COUNTA(大表[[#This Row],[舉例：陳大文]:[例：108]])=2,COUNTIF(大表[名+時數],大表[[#This Row],[名+時數]]),0)</f>
        <v>0</v>
      </c>
      <c r="T899" s="28" t="str">
        <f t="shared" si="95"/>
        <v>Sxxx</v>
      </c>
      <c r="U899" s="28" t="str">
        <f t="shared" si="96"/>
        <v>2526</v>
      </c>
      <c r="V899" s="28" t="str">
        <f t="shared" si="97"/>
        <v/>
      </c>
      <c r="W899" s="34"/>
      <c r="X899" s="35"/>
      <c r="Y899" s="52"/>
      <c r="Z899" s="31"/>
      <c r="AA899" s="31"/>
      <c r="AB899" s="31"/>
      <c r="AC8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899" s="173"/>
      <c r="AE899" s="174"/>
      <c r="AF899" s="174"/>
      <c r="AG899" s="174"/>
      <c r="AH899" s="174"/>
      <c r="AI899" s="179" t="str">
        <f>TRIM(CLEAN(大表[[#This Row],[舉例：陳大文]]))&amp;大表[[#This Row],[例：108]]</f>
        <v/>
      </c>
    </row>
    <row r="900" spans="2:35" ht="16.2" x14ac:dyDescent="0.3"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93"/>
      <c r="M900" s="28">
        <v>884</v>
      </c>
      <c r="N900" s="28" t="str">
        <f>IF(大表[[#This Row],[有效 / 無效]]="有效",大表[[#This Row],[序]],"")</f>
        <v/>
      </c>
      <c r="O900" s="28" t="str">
        <f t="shared" si="91"/>
        <v>紀念品</v>
      </c>
      <c r="P900" s="84">
        <f t="shared" ca="1" si="92"/>
        <v>46322</v>
      </c>
      <c r="Q900" s="28">
        <f t="shared" si="93"/>
        <v>0</v>
      </c>
      <c r="R900" s="28">
        <f t="shared" si="94"/>
        <v>0</v>
      </c>
      <c r="S900" s="28">
        <f>IF(COUNTA(大表[[#This Row],[舉例：陳大文]:[例：108]])=2,COUNTIF(大表[名+時數],大表[[#This Row],[名+時數]]),0)</f>
        <v>0</v>
      </c>
      <c r="T900" s="28" t="str">
        <f t="shared" si="95"/>
        <v>Sxxx</v>
      </c>
      <c r="U900" s="28" t="str">
        <f t="shared" si="96"/>
        <v>2526</v>
      </c>
      <c r="V900" s="28" t="str">
        <f t="shared" si="97"/>
        <v/>
      </c>
      <c r="W900" s="34"/>
      <c r="X900" s="35"/>
      <c r="Y900" s="52"/>
      <c r="Z900" s="31"/>
      <c r="AA900" s="31"/>
      <c r="AB900" s="31"/>
      <c r="AC9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0" s="173"/>
      <c r="AE900" s="174"/>
      <c r="AF900" s="174"/>
      <c r="AG900" s="174"/>
      <c r="AH900" s="174"/>
      <c r="AI900" s="179" t="str">
        <f>TRIM(CLEAN(大表[[#This Row],[舉例：陳大文]]))&amp;大表[[#This Row],[例：108]]</f>
        <v/>
      </c>
    </row>
    <row r="901" spans="2:35" ht="16.2" x14ac:dyDescent="0.3"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93"/>
      <c r="M901" s="28">
        <v>885</v>
      </c>
      <c r="N901" s="28" t="str">
        <f>IF(大表[[#This Row],[有效 / 無效]]="有效",大表[[#This Row],[序]],"")</f>
        <v/>
      </c>
      <c r="O901" s="28" t="str">
        <f t="shared" si="91"/>
        <v>紀念品</v>
      </c>
      <c r="P901" s="84">
        <f t="shared" ca="1" si="92"/>
        <v>46322</v>
      </c>
      <c r="Q901" s="28">
        <f t="shared" si="93"/>
        <v>0</v>
      </c>
      <c r="R901" s="28">
        <f t="shared" si="94"/>
        <v>0</v>
      </c>
      <c r="S901" s="28">
        <f>IF(COUNTA(大表[[#This Row],[舉例：陳大文]:[例：108]])=2,COUNTIF(大表[名+時數],大表[[#This Row],[名+時數]]),0)</f>
        <v>0</v>
      </c>
      <c r="T901" s="28" t="str">
        <f t="shared" si="95"/>
        <v>Sxxx</v>
      </c>
      <c r="U901" s="28" t="str">
        <f t="shared" si="96"/>
        <v>2526</v>
      </c>
      <c r="V901" s="28" t="str">
        <f t="shared" si="97"/>
        <v/>
      </c>
      <c r="W901" s="34"/>
      <c r="X901" s="35"/>
      <c r="Y901" s="52"/>
      <c r="Z901" s="31"/>
      <c r="AA901" s="31"/>
      <c r="AB901" s="31"/>
      <c r="AC9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1" s="173"/>
      <c r="AE901" s="174"/>
      <c r="AF901" s="174"/>
      <c r="AG901" s="174"/>
      <c r="AH901" s="174"/>
      <c r="AI901" s="179" t="str">
        <f>TRIM(CLEAN(大表[[#This Row],[舉例：陳大文]]))&amp;大表[[#This Row],[例：108]]</f>
        <v/>
      </c>
    </row>
    <row r="902" spans="2:35" ht="16.2" x14ac:dyDescent="0.3"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93"/>
      <c r="M902" s="28">
        <v>886</v>
      </c>
      <c r="N902" s="28" t="str">
        <f>IF(大表[[#This Row],[有效 / 無效]]="有效",大表[[#This Row],[序]],"")</f>
        <v/>
      </c>
      <c r="O902" s="28" t="str">
        <f t="shared" si="91"/>
        <v>紀念品</v>
      </c>
      <c r="P902" s="84">
        <f t="shared" ca="1" si="92"/>
        <v>46322</v>
      </c>
      <c r="Q902" s="28">
        <f t="shared" si="93"/>
        <v>0</v>
      </c>
      <c r="R902" s="28">
        <f t="shared" si="94"/>
        <v>0</v>
      </c>
      <c r="S902" s="28">
        <f>IF(COUNTA(大表[[#This Row],[舉例：陳大文]:[例：108]])=2,COUNTIF(大表[名+時數],大表[[#This Row],[名+時數]]),0)</f>
        <v>0</v>
      </c>
      <c r="T902" s="28" t="str">
        <f t="shared" si="95"/>
        <v>Sxxx</v>
      </c>
      <c r="U902" s="28" t="str">
        <f t="shared" si="96"/>
        <v>2526</v>
      </c>
      <c r="V902" s="28" t="str">
        <f t="shared" si="97"/>
        <v/>
      </c>
      <c r="W902" s="34"/>
      <c r="X902" s="35"/>
      <c r="Y902" s="52"/>
      <c r="Z902" s="31"/>
      <c r="AA902" s="31"/>
      <c r="AB902" s="31"/>
      <c r="AC9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2" s="173"/>
      <c r="AE902" s="174"/>
      <c r="AF902" s="174"/>
      <c r="AG902" s="174"/>
      <c r="AH902" s="174"/>
      <c r="AI902" s="179" t="str">
        <f>TRIM(CLEAN(大表[[#This Row],[舉例：陳大文]]))&amp;大表[[#This Row],[例：108]]</f>
        <v/>
      </c>
    </row>
    <row r="903" spans="2:35" ht="16.2" x14ac:dyDescent="0.3"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93"/>
      <c r="M903" s="28">
        <v>887</v>
      </c>
      <c r="N903" s="28" t="str">
        <f>IF(大表[[#This Row],[有效 / 無效]]="有效",大表[[#This Row],[序]],"")</f>
        <v/>
      </c>
      <c r="O903" s="28" t="str">
        <f t="shared" si="91"/>
        <v>紀念品</v>
      </c>
      <c r="P903" s="84">
        <f t="shared" ca="1" si="92"/>
        <v>46322</v>
      </c>
      <c r="Q903" s="28">
        <f t="shared" si="93"/>
        <v>0</v>
      </c>
      <c r="R903" s="28">
        <f t="shared" si="94"/>
        <v>0</v>
      </c>
      <c r="S903" s="28">
        <f>IF(COUNTA(大表[[#This Row],[舉例：陳大文]:[例：108]])=2,COUNTIF(大表[名+時數],大表[[#This Row],[名+時數]]),0)</f>
        <v>0</v>
      </c>
      <c r="T903" s="28" t="str">
        <f t="shared" si="95"/>
        <v>Sxxx</v>
      </c>
      <c r="U903" s="28" t="str">
        <f t="shared" si="96"/>
        <v>2526</v>
      </c>
      <c r="V903" s="28" t="str">
        <f t="shared" si="97"/>
        <v/>
      </c>
      <c r="W903" s="34"/>
      <c r="X903" s="35"/>
      <c r="Y903" s="52"/>
      <c r="Z903" s="31"/>
      <c r="AA903" s="31"/>
      <c r="AB903" s="31"/>
      <c r="AC9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3" s="173"/>
      <c r="AE903" s="174"/>
      <c r="AF903" s="174"/>
      <c r="AG903" s="174"/>
      <c r="AH903" s="174"/>
      <c r="AI903" s="179" t="str">
        <f>TRIM(CLEAN(大表[[#This Row],[舉例：陳大文]]))&amp;大表[[#This Row],[例：108]]</f>
        <v/>
      </c>
    </row>
    <row r="904" spans="2:35" ht="16.2" x14ac:dyDescent="0.3"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93"/>
      <c r="M904" s="28">
        <v>888</v>
      </c>
      <c r="N904" s="28" t="str">
        <f>IF(大表[[#This Row],[有效 / 無效]]="有效",大表[[#This Row],[序]],"")</f>
        <v/>
      </c>
      <c r="O904" s="28" t="str">
        <f t="shared" si="91"/>
        <v>紀念品</v>
      </c>
      <c r="P904" s="84">
        <f t="shared" ca="1" si="92"/>
        <v>46322</v>
      </c>
      <c r="Q904" s="28">
        <f t="shared" si="93"/>
        <v>0</v>
      </c>
      <c r="R904" s="28">
        <f t="shared" si="94"/>
        <v>0</v>
      </c>
      <c r="S904" s="28">
        <f>IF(COUNTA(大表[[#This Row],[舉例：陳大文]:[例：108]])=2,COUNTIF(大表[名+時數],大表[[#This Row],[名+時數]]),0)</f>
        <v>0</v>
      </c>
      <c r="T904" s="28" t="str">
        <f t="shared" si="95"/>
        <v>Sxxx</v>
      </c>
      <c r="U904" s="28" t="str">
        <f t="shared" si="96"/>
        <v>2526</v>
      </c>
      <c r="V904" s="28" t="str">
        <f t="shared" si="97"/>
        <v/>
      </c>
      <c r="W904" s="34"/>
      <c r="X904" s="35"/>
      <c r="Y904" s="52"/>
      <c r="Z904" s="31"/>
      <c r="AA904" s="31"/>
      <c r="AB904" s="31"/>
      <c r="AC9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4" s="173"/>
      <c r="AE904" s="174"/>
      <c r="AF904" s="174"/>
      <c r="AG904" s="174"/>
      <c r="AH904" s="174"/>
      <c r="AI904" s="179" t="str">
        <f>TRIM(CLEAN(大表[[#This Row],[舉例：陳大文]]))&amp;大表[[#This Row],[例：108]]</f>
        <v/>
      </c>
    </row>
    <row r="905" spans="2:35" ht="16.2" x14ac:dyDescent="0.3"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93"/>
      <c r="M905" s="28">
        <v>889</v>
      </c>
      <c r="N905" s="28" t="str">
        <f>IF(大表[[#This Row],[有效 / 無效]]="有效",大表[[#This Row],[序]],"")</f>
        <v/>
      </c>
      <c r="O905" s="28" t="str">
        <f t="shared" si="91"/>
        <v>紀念品</v>
      </c>
      <c r="P905" s="84">
        <f t="shared" ca="1" si="92"/>
        <v>46322</v>
      </c>
      <c r="Q905" s="28">
        <f t="shared" si="93"/>
        <v>0</v>
      </c>
      <c r="R905" s="28">
        <f t="shared" si="94"/>
        <v>0</v>
      </c>
      <c r="S905" s="28">
        <f>IF(COUNTA(大表[[#This Row],[舉例：陳大文]:[例：108]])=2,COUNTIF(大表[名+時數],大表[[#This Row],[名+時數]]),0)</f>
        <v>0</v>
      </c>
      <c r="T905" s="28" t="str">
        <f t="shared" si="95"/>
        <v>Sxxx</v>
      </c>
      <c r="U905" s="28" t="str">
        <f t="shared" si="96"/>
        <v>2526</v>
      </c>
      <c r="V905" s="28" t="str">
        <f t="shared" si="97"/>
        <v/>
      </c>
      <c r="W905" s="34"/>
      <c r="X905" s="35"/>
      <c r="Y905" s="52"/>
      <c r="Z905" s="31"/>
      <c r="AA905" s="31"/>
      <c r="AB905" s="31"/>
      <c r="AC9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5" s="173"/>
      <c r="AE905" s="174"/>
      <c r="AF905" s="174"/>
      <c r="AG905" s="174"/>
      <c r="AH905" s="174"/>
      <c r="AI905" s="179" t="str">
        <f>TRIM(CLEAN(大表[[#This Row],[舉例：陳大文]]))&amp;大表[[#This Row],[例：108]]</f>
        <v/>
      </c>
    </row>
    <row r="906" spans="2:35" ht="16.2" x14ac:dyDescent="0.3"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93"/>
      <c r="M906" s="28">
        <v>890</v>
      </c>
      <c r="N906" s="28" t="str">
        <f>IF(大表[[#This Row],[有效 / 無效]]="有效",大表[[#This Row],[序]],"")</f>
        <v/>
      </c>
      <c r="O906" s="28" t="str">
        <f t="shared" si="91"/>
        <v>紀念品</v>
      </c>
      <c r="P906" s="84">
        <f t="shared" ca="1" si="92"/>
        <v>46322</v>
      </c>
      <c r="Q906" s="28">
        <f t="shared" si="93"/>
        <v>0</v>
      </c>
      <c r="R906" s="28">
        <f t="shared" si="94"/>
        <v>0</v>
      </c>
      <c r="S906" s="28">
        <f>IF(COUNTA(大表[[#This Row],[舉例：陳大文]:[例：108]])=2,COUNTIF(大表[名+時數],大表[[#This Row],[名+時數]]),0)</f>
        <v>0</v>
      </c>
      <c r="T906" s="28" t="str">
        <f t="shared" si="95"/>
        <v>Sxxx</v>
      </c>
      <c r="U906" s="28" t="str">
        <f t="shared" si="96"/>
        <v>2526</v>
      </c>
      <c r="V906" s="28" t="str">
        <f t="shared" si="97"/>
        <v/>
      </c>
      <c r="W906" s="34"/>
      <c r="X906" s="35"/>
      <c r="Y906" s="52"/>
      <c r="Z906" s="31"/>
      <c r="AA906" s="31"/>
      <c r="AB906" s="31"/>
      <c r="AC9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6" s="173"/>
      <c r="AE906" s="174"/>
      <c r="AF906" s="174"/>
      <c r="AG906" s="174"/>
      <c r="AH906" s="174"/>
      <c r="AI906" s="179" t="str">
        <f>TRIM(CLEAN(大表[[#This Row],[舉例：陳大文]]))&amp;大表[[#This Row],[例：108]]</f>
        <v/>
      </c>
    </row>
    <row r="907" spans="2:35" ht="16.2" x14ac:dyDescent="0.3"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93"/>
      <c r="M907" s="28">
        <v>891</v>
      </c>
      <c r="N907" s="28" t="str">
        <f>IF(大表[[#This Row],[有效 / 無效]]="有效",大表[[#This Row],[序]],"")</f>
        <v/>
      </c>
      <c r="O907" s="28" t="str">
        <f t="shared" si="91"/>
        <v>紀念品</v>
      </c>
      <c r="P907" s="84">
        <f t="shared" ca="1" si="92"/>
        <v>46322</v>
      </c>
      <c r="Q907" s="28">
        <f t="shared" si="93"/>
        <v>0</v>
      </c>
      <c r="R907" s="28">
        <f t="shared" si="94"/>
        <v>0</v>
      </c>
      <c r="S907" s="28">
        <f>IF(COUNTA(大表[[#This Row],[舉例：陳大文]:[例：108]])=2,COUNTIF(大表[名+時數],大表[[#This Row],[名+時數]]),0)</f>
        <v>0</v>
      </c>
      <c r="T907" s="28" t="str">
        <f t="shared" si="95"/>
        <v>Sxxx</v>
      </c>
      <c r="U907" s="28" t="str">
        <f t="shared" si="96"/>
        <v>2526</v>
      </c>
      <c r="V907" s="28" t="str">
        <f t="shared" si="97"/>
        <v/>
      </c>
      <c r="W907" s="34"/>
      <c r="X907" s="35"/>
      <c r="Y907" s="52"/>
      <c r="Z907" s="31"/>
      <c r="AA907" s="31"/>
      <c r="AB907" s="31"/>
      <c r="AC9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7" s="173"/>
      <c r="AE907" s="174"/>
      <c r="AF907" s="174"/>
      <c r="AG907" s="174"/>
      <c r="AH907" s="174"/>
      <c r="AI907" s="179" t="str">
        <f>TRIM(CLEAN(大表[[#This Row],[舉例：陳大文]]))&amp;大表[[#This Row],[例：108]]</f>
        <v/>
      </c>
    </row>
    <row r="908" spans="2:35" ht="16.2" x14ac:dyDescent="0.3"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93"/>
      <c r="M908" s="28">
        <v>892</v>
      </c>
      <c r="N908" s="28" t="str">
        <f>IF(大表[[#This Row],[有效 / 無效]]="有效",大表[[#This Row],[序]],"")</f>
        <v/>
      </c>
      <c r="O908" s="28" t="str">
        <f t="shared" si="91"/>
        <v>紀念品</v>
      </c>
      <c r="P908" s="84">
        <f t="shared" ca="1" si="92"/>
        <v>46322</v>
      </c>
      <c r="Q908" s="28">
        <f t="shared" si="93"/>
        <v>0</v>
      </c>
      <c r="R908" s="28">
        <f t="shared" si="94"/>
        <v>0</v>
      </c>
      <c r="S908" s="28">
        <f>IF(COUNTA(大表[[#This Row],[舉例：陳大文]:[例：108]])=2,COUNTIF(大表[名+時數],大表[[#This Row],[名+時數]]),0)</f>
        <v>0</v>
      </c>
      <c r="T908" s="28" t="str">
        <f t="shared" si="95"/>
        <v>Sxxx</v>
      </c>
      <c r="U908" s="28" t="str">
        <f t="shared" si="96"/>
        <v>2526</v>
      </c>
      <c r="V908" s="28" t="str">
        <f t="shared" si="97"/>
        <v/>
      </c>
      <c r="W908" s="34"/>
      <c r="X908" s="35"/>
      <c r="Y908" s="52"/>
      <c r="Z908" s="31"/>
      <c r="AA908" s="31"/>
      <c r="AB908" s="31"/>
      <c r="AC9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8" s="173"/>
      <c r="AE908" s="174"/>
      <c r="AF908" s="174"/>
      <c r="AG908" s="174"/>
      <c r="AH908" s="174"/>
      <c r="AI908" s="179" t="str">
        <f>TRIM(CLEAN(大表[[#This Row],[舉例：陳大文]]))&amp;大表[[#This Row],[例：108]]</f>
        <v/>
      </c>
    </row>
    <row r="909" spans="2:35" ht="16.2" x14ac:dyDescent="0.3"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93"/>
      <c r="M909" s="28">
        <v>893</v>
      </c>
      <c r="N909" s="28" t="str">
        <f>IF(大表[[#This Row],[有效 / 無效]]="有效",大表[[#This Row],[序]],"")</f>
        <v/>
      </c>
      <c r="O909" s="28" t="str">
        <f t="shared" si="91"/>
        <v>紀念品</v>
      </c>
      <c r="P909" s="84">
        <f t="shared" ca="1" si="92"/>
        <v>46322</v>
      </c>
      <c r="Q909" s="28">
        <f t="shared" si="93"/>
        <v>0</v>
      </c>
      <c r="R909" s="28">
        <f t="shared" si="94"/>
        <v>0</v>
      </c>
      <c r="S909" s="28">
        <f>IF(COUNTA(大表[[#This Row],[舉例：陳大文]:[例：108]])=2,COUNTIF(大表[名+時數],大表[[#This Row],[名+時數]]),0)</f>
        <v>0</v>
      </c>
      <c r="T909" s="28" t="str">
        <f t="shared" si="95"/>
        <v>Sxxx</v>
      </c>
      <c r="U909" s="28" t="str">
        <f t="shared" si="96"/>
        <v>2526</v>
      </c>
      <c r="V909" s="28" t="str">
        <f t="shared" si="97"/>
        <v/>
      </c>
      <c r="W909" s="34"/>
      <c r="X909" s="35"/>
      <c r="Y909" s="52"/>
      <c r="Z909" s="31"/>
      <c r="AA909" s="31"/>
      <c r="AB909" s="31"/>
      <c r="AC9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09" s="173"/>
      <c r="AE909" s="174"/>
      <c r="AF909" s="174"/>
      <c r="AG909" s="174"/>
      <c r="AH909" s="174"/>
      <c r="AI909" s="179" t="str">
        <f>TRIM(CLEAN(大表[[#This Row],[舉例：陳大文]]))&amp;大表[[#This Row],[例：108]]</f>
        <v/>
      </c>
    </row>
    <row r="910" spans="2:35" ht="16.2" x14ac:dyDescent="0.3"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93"/>
      <c r="M910" s="28">
        <v>894</v>
      </c>
      <c r="N910" s="28" t="str">
        <f>IF(大表[[#This Row],[有效 / 無效]]="有效",大表[[#This Row],[序]],"")</f>
        <v/>
      </c>
      <c r="O910" s="28" t="str">
        <f t="shared" si="91"/>
        <v>紀念品</v>
      </c>
      <c r="P910" s="84">
        <f t="shared" ca="1" si="92"/>
        <v>46322</v>
      </c>
      <c r="Q910" s="28">
        <f t="shared" si="93"/>
        <v>0</v>
      </c>
      <c r="R910" s="28">
        <f t="shared" si="94"/>
        <v>0</v>
      </c>
      <c r="S910" s="28">
        <f>IF(COUNTA(大表[[#This Row],[舉例：陳大文]:[例：108]])=2,COUNTIF(大表[名+時數],大表[[#This Row],[名+時數]]),0)</f>
        <v>0</v>
      </c>
      <c r="T910" s="28" t="str">
        <f t="shared" si="95"/>
        <v>Sxxx</v>
      </c>
      <c r="U910" s="28" t="str">
        <f t="shared" si="96"/>
        <v>2526</v>
      </c>
      <c r="V910" s="28" t="str">
        <f t="shared" si="97"/>
        <v/>
      </c>
      <c r="W910" s="34"/>
      <c r="X910" s="35"/>
      <c r="Y910" s="52"/>
      <c r="Z910" s="31"/>
      <c r="AA910" s="31"/>
      <c r="AB910" s="31"/>
      <c r="AC9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0" s="173"/>
      <c r="AE910" s="174"/>
      <c r="AF910" s="174"/>
      <c r="AG910" s="174"/>
      <c r="AH910" s="174"/>
      <c r="AI910" s="179" t="str">
        <f>TRIM(CLEAN(大表[[#This Row],[舉例：陳大文]]))&amp;大表[[#This Row],[例：108]]</f>
        <v/>
      </c>
    </row>
    <row r="911" spans="2:35" ht="16.2" x14ac:dyDescent="0.3"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93"/>
      <c r="M911" s="28">
        <v>895</v>
      </c>
      <c r="N911" s="28" t="str">
        <f>IF(大表[[#This Row],[有效 / 無效]]="有效",大表[[#This Row],[序]],"")</f>
        <v/>
      </c>
      <c r="O911" s="28" t="str">
        <f t="shared" si="91"/>
        <v>紀念品</v>
      </c>
      <c r="P911" s="84">
        <f t="shared" ca="1" si="92"/>
        <v>46322</v>
      </c>
      <c r="Q911" s="28">
        <f t="shared" si="93"/>
        <v>0</v>
      </c>
      <c r="R911" s="28">
        <f t="shared" si="94"/>
        <v>0</v>
      </c>
      <c r="S911" s="28">
        <f>IF(COUNTA(大表[[#This Row],[舉例：陳大文]:[例：108]])=2,COUNTIF(大表[名+時數],大表[[#This Row],[名+時數]]),0)</f>
        <v>0</v>
      </c>
      <c r="T911" s="28" t="str">
        <f t="shared" si="95"/>
        <v>Sxxx</v>
      </c>
      <c r="U911" s="28" t="str">
        <f t="shared" si="96"/>
        <v>2526</v>
      </c>
      <c r="V911" s="28" t="str">
        <f t="shared" si="97"/>
        <v/>
      </c>
      <c r="W911" s="34"/>
      <c r="X911" s="35"/>
      <c r="Y911" s="52"/>
      <c r="Z911" s="31"/>
      <c r="AA911" s="31"/>
      <c r="AB911" s="31"/>
      <c r="AC9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1" s="173"/>
      <c r="AE911" s="174"/>
      <c r="AF911" s="174"/>
      <c r="AG911" s="174"/>
      <c r="AH911" s="174"/>
      <c r="AI911" s="179" t="str">
        <f>TRIM(CLEAN(大表[[#This Row],[舉例：陳大文]]))&amp;大表[[#This Row],[例：108]]</f>
        <v/>
      </c>
    </row>
    <row r="912" spans="2:35" ht="16.2" x14ac:dyDescent="0.3"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93"/>
      <c r="M912" s="28">
        <v>896</v>
      </c>
      <c r="N912" s="28" t="str">
        <f>IF(大表[[#This Row],[有效 / 無效]]="有效",大表[[#This Row],[序]],"")</f>
        <v/>
      </c>
      <c r="O912" s="28" t="str">
        <f t="shared" si="91"/>
        <v>紀念品</v>
      </c>
      <c r="P912" s="84">
        <f t="shared" ca="1" si="92"/>
        <v>46322</v>
      </c>
      <c r="Q912" s="28">
        <f t="shared" si="93"/>
        <v>0</v>
      </c>
      <c r="R912" s="28">
        <f t="shared" si="94"/>
        <v>0</v>
      </c>
      <c r="S912" s="28">
        <f>IF(COUNTA(大表[[#This Row],[舉例：陳大文]:[例：108]])=2,COUNTIF(大表[名+時數],大表[[#This Row],[名+時數]]),0)</f>
        <v>0</v>
      </c>
      <c r="T912" s="28" t="str">
        <f t="shared" si="95"/>
        <v>Sxxx</v>
      </c>
      <c r="U912" s="28" t="str">
        <f t="shared" si="96"/>
        <v>2526</v>
      </c>
      <c r="V912" s="28" t="str">
        <f t="shared" si="97"/>
        <v/>
      </c>
      <c r="W912" s="34"/>
      <c r="X912" s="35"/>
      <c r="Y912" s="52"/>
      <c r="Z912" s="31"/>
      <c r="AA912" s="31"/>
      <c r="AB912" s="31"/>
      <c r="AC9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2" s="173"/>
      <c r="AE912" s="174"/>
      <c r="AF912" s="174"/>
      <c r="AG912" s="174"/>
      <c r="AH912" s="174"/>
      <c r="AI912" s="179" t="str">
        <f>TRIM(CLEAN(大表[[#This Row],[舉例：陳大文]]))&amp;大表[[#This Row],[例：108]]</f>
        <v/>
      </c>
    </row>
    <row r="913" spans="2:35" ht="16.2" x14ac:dyDescent="0.3"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93"/>
      <c r="M913" s="28">
        <v>897</v>
      </c>
      <c r="N913" s="28" t="str">
        <f>IF(大表[[#This Row],[有效 / 無效]]="有效",大表[[#This Row],[序]],"")</f>
        <v/>
      </c>
      <c r="O913" s="28" t="str">
        <f t="shared" ref="O913:O976" si="98">"紀念品"</f>
        <v>紀念品</v>
      </c>
      <c r="P913" s="84">
        <f t="shared" ref="P913:P976" ca="1" si="99">AF$7</f>
        <v>46322</v>
      </c>
      <c r="Q913" s="28">
        <f t="shared" ref="Q913:Q976" si="100">$D$9</f>
        <v>0</v>
      </c>
      <c r="R913" s="28">
        <f t="shared" ref="R913:R976" si="101">$D$10</f>
        <v>0</v>
      </c>
      <c r="S913" s="28">
        <f>IF(COUNTA(大表[[#This Row],[舉例：陳大文]:[例：108]])=2,COUNTIF(大表[名+時數],大表[[#This Row],[名+時數]]),0)</f>
        <v>0</v>
      </c>
      <c r="T913" s="28" t="str">
        <f t="shared" ref="T913:T976" si="102">$AF$8</f>
        <v>Sxxx</v>
      </c>
      <c r="U913" s="28" t="str">
        <f t="shared" ref="U913:U976" si="103">RIGHT($E$7,4)</f>
        <v>2526</v>
      </c>
      <c r="V913" s="28" t="str">
        <f t="shared" ref="V913:V976" si="104">CLEAN(TRIM($D$8))</f>
        <v/>
      </c>
      <c r="W913" s="34"/>
      <c r="X913" s="35"/>
      <c r="Y913" s="52"/>
      <c r="Z913" s="31"/>
      <c r="AA913" s="31"/>
      <c r="AB913" s="31"/>
      <c r="AC9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3" s="173"/>
      <c r="AE913" s="174"/>
      <c r="AF913" s="174"/>
      <c r="AG913" s="174"/>
      <c r="AH913" s="174"/>
      <c r="AI913" s="179" t="str">
        <f>TRIM(CLEAN(大表[[#This Row],[舉例：陳大文]]))&amp;大表[[#This Row],[例：108]]</f>
        <v/>
      </c>
    </row>
    <row r="914" spans="2:35" ht="16.2" x14ac:dyDescent="0.3"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93"/>
      <c r="M914" s="28">
        <v>898</v>
      </c>
      <c r="N914" s="28" t="str">
        <f>IF(大表[[#This Row],[有效 / 無效]]="有效",大表[[#This Row],[序]],"")</f>
        <v/>
      </c>
      <c r="O914" s="28" t="str">
        <f t="shared" si="98"/>
        <v>紀念品</v>
      </c>
      <c r="P914" s="84">
        <f t="shared" ca="1" si="99"/>
        <v>46322</v>
      </c>
      <c r="Q914" s="28">
        <f t="shared" si="100"/>
        <v>0</v>
      </c>
      <c r="R914" s="28">
        <f t="shared" si="101"/>
        <v>0</v>
      </c>
      <c r="S914" s="28">
        <f>IF(COUNTA(大表[[#This Row],[舉例：陳大文]:[例：108]])=2,COUNTIF(大表[名+時數],大表[[#This Row],[名+時數]]),0)</f>
        <v>0</v>
      </c>
      <c r="T914" s="28" t="str">
        <f t="shared" si="102"/>
        <v>Sxxx</v>
      </c>
      <c r="U914" s="28" t="str">
        <f t="shared" si="103"/>
        <v>2526</v>
      </c>
      <c r="V914" s="28" t="str">
        <f t="shared" si="104"/>
        <v/>
      </c>
      <c r="W914" s="34"/>
      <c r="X914" s="35"/>
      <c r="Y914" s="52"/>
      <c r="Z914" s="31"/>
      <c r="AA914" s="31"/>
      <c r="AB914" s="31"/>
      <c r="AC9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4" s="173"/>
      <c r="AE914" s="174"/>
      <c r="AF914" s="174"/>
      <c r="AG914" s="174"/>
      <c r="AH914" s="174"/>
      <c r="AI914" s="179" t="str">
        <f>TRIM(CLEAN(大表[[#This Row],[舉例：陳大文]]))&amp;大表[[#This Row],[例：108]]</f>
        <v/>
      </c>
    </row>
    <row r="915" spans="2:35" ht="16.2" x14ac:dyDescent="0.3"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93"/>
      <c r="M915" s="28">
        <v>899</v>
      </c>
      <c r="N915" s="28" t="str">
        <f>IF(大表[[#This Row],[有效 / 無效]]="有效",大表[[#This Row],[序]],"")</f>
        <v/>
      </c>
      <c r="O915" s="28" t="str">
        <f t="shared" si="98"/>
        <v>紀念品</v>
      </c>
      <c r="P915" s="84">
        <f t="shared" ca="1" si="99"/>
        <v>46322</v>
      </c>
      <c r="Q915" s="28">
        <f t="shared" si="100"/>
        <v>0</v>
      </c>
      <c r="R915" s="28">
        <f t="shared" si="101"/>
        <v>0</v>
      </c>
      <c r="S915" s="28">
        <f>IF(COUNTA(大表[[#This Row],[舉例：陳大文]:[例：108]])=2,COUNTIF(大表[名+時數],大表[[#This Row],[名+時數]]),0)</f>
        <v>0</v>
      </c>
      <c r="T915" s="28" t="str">
        <f t="shared" si="102"/>
        <v>Sxxx</v>
      </c>
      <c r="U915" s="28" t="str">
        <f t="shared" si="103"/>
        <v>2526</v>
      </c>
      <c r="V915" s="28" t="str">
        <f t="shared" si="104"/>
        <v/>
      </c>
      <c r="W915" s="34"/>
      <c r="X915" s="35"/>
      <c r="Y915" s="52"/>
      <c r="Z915" s="31"/>
      <c r="AA915" s="31"/>
      <c r="AB915" s="31"/>
      <c r="AC9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5" s="173"/>
      <c r="AE915" s="174"/>
      <c r="AF915" s="174"/>
      <c r="AG915" s="174"/>
      <c r="AH915" s="174"/>
      <c r="AI915" s="179" t="str">
        <f>TRIM(CLEAN(大表[[#This Row],[舉例：陳大文]]))&amp;大表[[#This Row],[例：108]]</f>
        <v/>
      </c>
    </row>
    <row r="916" spans="2:35" ht="16.2" x14ac:dyDescent="0.3"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93"/>
      <c r="M916" s="28">
        <v>900</v>
      </c>
      <c r="N916" s="28" t="str">
        <f>IF(大表[[#This Row],[有效 / 無效]]="有效",大表[[#This Row],[序]],"")</f>
        <v/>
      </c>
      <c r="O916" s="28" t="str">
        <f t="shared" si="98"/>
        <v>紀念品</v>
      </c>
      <c r="P916" s="84">
        <f t="shared" ca="1" si="99"/>
        <v>46322</v>
      </c>
      <c r="Q916" s="28">
        <f t="shared" si="100"/>
        <v>0</v>
      </c>
      <c r="R916" s="28">
        <f t="shared" si="101"/>
        <v>0</v>
      </c>
      <c r="S916" s="28">
        <f>IF(COUNTA(大表[[#This Row],[舉例：陳大文]:[例：108]])=2,COUNTIF(大表[名+時數],大表[[#This Row],[名+時數]]),0)</f>
        <v>0</v>
      </c>
      <c r="T916" s="28" t="str">
        <f t="shared" si="102"/>
        <v>Sxxx</v>
      </c>
      <c r="U916" s="28" t="str">
        <f t="shared" si="103"/>
        <v>2526</v>
      </c>
      <c r="V916" s="28" t="str">
        <f t="shared" si="104"/>
        <v/>
      </c>
      <c r="W916" s="34"/>
      <c r="X916" s="35"/>
      <c r="Y916" s="52"/>
      <c r="Z916" s="31"/>
      <c r="AA916" s="31"/>
      <c r="AB916" s="31"/>
      <c r="AC91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6" s="173"/>
      <c r="AE916" s="174"/>
      <c r="AF916" s="174"/>
      <c r="AG916" s="174"/>
      <c r="AH916" s="174"/>
      <c r="AI916" s="179" t="str">
        <f>TRIM(CLEAN(大表[[#This Row],[舉例：陳大文]]))&amp;大表[[#This Row],[例：108]]</f>
        <v/>
      </c>
    </row>
    <row r="917" spans="2:35" ht="16.2" x14ac:dyDescent="0.3"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93"/>
      <c r="M917" s="28">
        <v>901</v>
      </c>
      <c r="N917" s="28" t="str">
        <f>IF(大表[[#This Row],[有效 / 無效]]="有效",大表[[#This Row],[序]],"")</f>
        <v/>
      </c>
      <c r="O917" s="28" t="str">
        <f t="shared" si="98"/>
        <v>紀念品</v>
      </c>
      <c r="P917" s="84">
        <f t="shared" ca="1" si="99"/>
        <v>46322</v>
      </c>
      <c r="Q917" s="28">
        <f t="shared" si="100"/>
        <v>0</v>
      </c>
      <c r="R917" s="28">
        <f t="shared" si="101"/>
        <v>0</v>
      </c>
      <c r="S917" s="28">
        <f>IF(COUNTA(大表[[#This Row],[舉例：陳大文]:[例：108]])=2,COUNTIF(大表[名+時數],大表[[#This Row],[名+時數]]),0)</f>
        <v>0</v>
      </c>
      <c r="T917" s="28" t="str">
        <f t="shared" si="102"/>
        <v>Sxxx</v>
      </c>
      <c r="U917" s="28" t="str">
        <f t="shared" si="103"/>
        <v>2526</v>
      </c>
      <c r="V917" s="28" t="str">
        <f t="shared" si="104"/>
        <v/>
      </c>
      <c r="W917" s="34"/>
      <c r="X917" s="35"/>
      <c r="Y917" s="52"/>
      <c r="Z917" s="31"/>
      <c r="AA917" s="31"/>
      <c r="AB917" s="31"/>
      <c r="AC91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7" s="173"/>
      <c r="AE917" s="174"/>
      <c r="AF917" s="174"/>
      <c r="AG917" s="174"/>
      <c r="AH917" s="174"/>
      <c r="AI917" s="179" t="str">
        <f>TRIM(CLEAN(大表[[#This Row],[舉例：陳大文]]))&amp;大表[[#This Row],[例：108]]</f>
        <v/>
      </c>
    </row>
    <row r="918" spans="2:35" ht="16.2" x14ac:dyDescent="0.3"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93"/>
      <c r="M918" s="28">
        <v>902</v>
      </c>
      <c r="N918" s="28" t="str">
        <f>IF(大表[[#This Row],[有效 / 無效]]="有效",大表[[#This Row],[序]],"")</f>
        <v/>
      </c>
      <c r="O918" s="28" t="str">
        <f t="shared" si="98"/>
        <v>紀念品</v>
      </c>
      <c r="P918" s="84">
        <f t="shared" ca="1" si="99"/>
        <v>46322</v>
      </c>
      <c r="Q918" s="28">
        <f t="shared" si="100"/>
        <v>0</v>
      </c>
      <c r="R918" s="28">
        <f t="shared" si="101"/>
        <v>0</v>
      </c>
      <c r="S918" s="28">
        <f>IF(COUNTA(大表[[#This Row],[舉例：陳大文]:[例：108]])=2,COUNTIF(大表[名+時數],大表[[#This Row],[名+時數]]),0)</f>
        <v>0</v>
      </c>
      <c r="T918" s="28" t="str">
        <f t="shared" si="102"/>
        <v>Sxxx</v>
      </c>
      <c r="U918" s="28" t="str">
        <f t="shared" si="103"/>
        <v>2526</v>
      </c>
      <c r="V918" s="28" t="str">
        <f t="shared" si="104"/>
        <v/>
      </c>
      <c r="W918" s="34"/>
      <c r="X918" s="35"/>
      <c r="Y918" s="52"/>
      <c r="Z918" s="31"/>
      <c r="AA918" s="31"/>
      <c r="AB918" s="31"/>
      <c r="AC91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8" s="173"/>
      <c r="AE918" s="174"/>
      <c r="AF918" s="174"/>
      <c r="AG918" s="174"/>
      <c r="AH918" s="174"/>
      <c r="AI918" s="179" t="str">
        <f>TRIM(CLEAN(大表[[#This Row],[舉例：陳大文]]))&amp;大表[[#This Row],[例：108]]</f>
        <v/>
      </c>
    </row>
    <row r="919" spans="2:35" ht="16.2" x14ac:dyDescent="0.3"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93"/>
      <c r="M919" s="28">
        <v>903</v>
      </c>
      <c r="N919" s="28" t="str">
        <f>IF(大表[[#This Row],[有效 / 無效]]="有效",大表[[#This Row],[序]],"")</f>
        <v/>
      </c>
      <c r="O919" s="28" t="str">
        <f t="shared" si="98"/>
        <v>紀念品</v>
      </c>
      <c r="P919" s="84">
        <f t="shared" ca="1" si="99"/>
        <v>46322</v>
      </c>
      <c r="Q919" s="28">
        <f t="shared" si="100"/>
        <v>0</v>
      </c>
      <c r="R919" s="28">
        <f t="shared" si="101"/>
        <v>0</v>
      </c>
      <c r="S919" s="28">
        <f>IF(COUNTA(大表[[#This Row],[舉例：陳大文]:[例：108]])=2,COUNTIF(大表[名+時數],大表[[#This Row],[名+時數]]),0)</f>
        <v>0</v>
      </c>
      <c r="T919" s="28" t="str">
        <f t="shared" si="102"/>
        <v>Sxxx</v>
      </c>
      <c r="U919" s="28" t="str">
        <f t="shared" si="103"/>
        <v>2526</v>
      </c>
      <c r="V919" s="28" t="str">
        <f t="shared" si="104"/>
        <v/>
      </c>
      <c r="W919" s="34"/>
      <c r="X919" s="35"/>
      <c r="Y919" s="52"/>
      <c r="Z919" s="31"/>
      <c r="AA919" s="31"/>
      <c r="AB919" s="31"/>
      <c r="AC91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19" s="173"/>
      <c r="AE919" s="174"/>
      <c r="AF919" s="174"/>
      <c r="AG919" s="174"/>
      <c r="AH919" s="174"/>
      <c r="AI919" s="179" t="str">
        <f>TRIM(CLEAN(大表[[#This Row],[舉例：陳大文]]))&amp;大表[[#This Row],[例：108]]</f>
        <v/>
      </c>
    </row>
    <row r="920" spans="2:35" ht="16.2" x14ac:dyDescent="0.3"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93"/>
      <c r="M920" s="28">
        <v>904</v>
      </c>
      <c r="N920" s="28" t="str">
        <f>IF(大表[[#This Row],[有效 / 無效]]="有效",大表[[#This Row],[序]],"")</f>
        <v/>
      </c>
      <c r="O920" s="28" t="str">
        <f t="shared" si="98"/>
        <v>紀念品</v>
      </c>
      <c r="P920" s="84">
        <f t="shared" ca="1" si="99"/>
        <v>46322</v>
      </c>
      <c r="Q920" s="28">
        <f t="shared" si="100"/>
        <v>0</v>
      </c>
      <c r="R920" s="28">
        <f t="shared" si="101"/>
        <v>0</v>
      </c>
      <c r="S920" s="28">
        <f>IF(COUNTA(大表[[#This Row],[舉例：陳大文]:[例：108]])=2,COUNTIF(大表[名+時數],大表[[#This Row],[名+時數]]),0)</f>
        <v>0</v>
      </c>
      <c r="T920" s="28" t="str">
        <f t="shared" si="102"/>
        <v>Sxxx</v>
      </c>
      <c r="U920" s="28" t="str">
        <f t="shared" si="103"/>
        <v>2526</v>
      </c>
      <c r="V920" s="28" t="str">
        <f t="shared" si="104"/>
        <v/>
      </c>
      <c r="W920" s="34"/>
      <c r="X920" s="35"/>
      <c r="Y920" s="52"/>
      <c r="Z920" s="31"/>
      <c r="AA920" s="31"/>
      <c r="AB920" s="31"/>
      <c r="AC92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0" s="173"/>
      <c r="AE920" s="174"/>
      <c r="AF920" s="174"/>
      <c r="AG920" s="174"/>
      <c r="AH920" s="174"/>
      <c r="AI920" s="179" t="str">
        <f>TRIM(CLEAN(大表[[#This Row],[舉例：陳大文]]))&amp;大表[[#This Row],[例：108]]</f>
        <v/>
      </c>
    </row>
    <row r="921" spans="2:35" ht="16.2" x14ac:dyDescent="0.3"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93"/>
      <c r="M921" s="28">
        <v>905</v>
      </c>
      <c r="N921" s="28" t="str">
        <f>IF(大表[[#This Row],[有效 / 無效]]="有效",大表[[#This Row],[序]],"")</f>
        <v/>
      </c>
      <c r="O921" s="28" t="str">
        <f t="shared" si="98"/>
        <v>紀念品</v>
      </c>
      <c r="P921" s="84">
        <f t="shared" ca="1" si="99"/>
        <v>46322</v>
      </c>
      <c r="Q921" s="28">
        <f t="shared" si="100"/>
        <v>0</v>
      </c>
      <c r="R921" s="28">
        <f t="shared" si="101"/>
        <v>0</v>
      </c>
      <c r="S921" s="28">
        <f>IF(COUNTA(大表[[#This Row],[舉例：陳大文]:[例：108]])=2,COUNTIF(大表[名+時數],大表[[#This Row],[名+時數]]),0)</f>
        <v>0</v>
      </c>
      <c r="T921" s="28" t="str">
        <f t="shared" si="102"/>
        <v>Sxxx</v>
      </c>
      <c r="U921" s="28" t="str">
        <f t="shared" si="103"/>
        <v>2526</v>
      </c>
      <c r="V921" s="28" t="str">
        <f t="shared" si="104"/>
        <v/>
      </c>
      <c r="W921" s="34"/>
      <c r="X921" s="35"/>
      <c r="Y921" s="52"/>
      <c r="Z921" s="31"/>
      <c r="AA921" s="31"/>
      <c r="AB921" s="31"/>
      <c r="AC92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1" s="173"/>
      <c r="AE921" s="174"/>
      <c r="AF921" s="174"/>
      <c r="AG921" s="174"/>
      <c r="AH921" s="174"/>
      <c r="AI921" s="179" t="str">
        <f>TRIM(CLEAN(大表[[#This Row],[舉例：陳大文]]))&amp;大表[[#This Row],[例：108]]</f>
        <v/>
      </c>
    </row>
    <row r="922" spans="2:35" ht="16.2" x14ac:dyDescent="0.3"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93"/>
      <c r="M922" s="28">
        <v>906</v>
      </c>
      <c r="N922" s="28" t="str">
        <f>IF(大表[[#This Row],[有效 / 無效]]="有效",大表[[#This Row],[序]],"")</f>
        <v/>
      </c>
      <c r="O922" s="28" t="str">
        <f t="shared" si="98"/>
        <v>紀念品</v>
      </c>
      <c r="P922" s="84">
        <f t="shared" ca="1" si="99"/>
        <v>46322</v>
      </c>
      <c r="Q922" s="28">
        <f t="shared" si="100"/>
        <v>0</v>
      </c>
      <c r="R922" s="28">
        <f t="shared" si="101"/>
        <v>0</v>
      </c>
      <c r="S922" s="28">
        <f>IF(COUNTA(大表[[#This Row],[舉例：陳大文]:[例：108]])=2,COUNTIF(大表[名+時數],大表[[#This Row],[名+時數]]),0)</f>
        <v>0</v>
      </c>
      <c r="T922" s="28" t="str">
        <f t="shared" si="102"/>
        <v>Sxxx</v>
      </c>
      <c r="U922" s="28" t="str">
        <f t="shared" si="103"/>
        <v>2526</v>
      </c>
      <c r="V922" s="28" t="str">
        <f t="shared" si="104"/>
        <v/>
      </c>
      <c r="W922" s="34"/>
      <c r="X922" s="35"/>
      <c r="Y922" s="52"/>
      <c r="Z922" s="31"/>
      <c r="AA922" s="31"/>
      <c r="AB922" s="31"/>
      <c r="AC92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2" s="173"/>
      <c r="AE922" s="174"/>
      <c r="AF922" s="174"/>
      <c r="AG922" s="174"/>
      <c r="AH922" s="174"/>
      <c r="AI922" s="179" t="str">
        <f>TRIM(CLEAN(大表[[#This Row],[舉例：陳大文]]))&amp;大表[[#This Row],[例：108]]</f>
        <v/>
      </c>
    </row>
    <row r="923" spans="2:35" ht="16.2" x14ac:dyDescent="0.3"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93"/>
      <c r="M923" s="28">
        <v>907</v>
      </c>
      <c r="N923" s="28" t="str">
        <f>IF(大表[[#This Row],[有效 / 無效]]="有效",大表[[#This Row],[序]],"")</f>
        <v/>
      </c>
      <c r="O923" s="28" t="str">
        <f t="shared" si="98"/>
        <v>紀念品</v>
      </c>
      <c r="P923" s="84">
        <f t="shared" ca="1" si="99"/>
        <v>46322</v>
      </c>
      <c r="Q923" s="28">
        <f t="shared" si="100"/>
        <v>0</v>
      </c>
      <c r="R923" s="28">
        <f t="shared" si="101"/>
        <v>0</v>
      </c>
      <c r="S923" s="28">
        <f>IF(COUNTA(大表[[#This Row],[舉例：陳大文]:[例：108]])=2,COUNTIF(大表[名+時數],大表[[#This Row],[名+時數]]),0)</f>
        <v>0</v>
      </c>
      <c r="T923" s="28" t="str">
        <f t="shared" si="102"/>
        <v>Sxxx</v>
      </c>
      <c r="U923" s="28" t="str">
        <f t="shared" si="103"/>
        <v>2526</v>
      </c>
      <c r="V923" s="28" t="str">
        <f t="shared" si="104"/>
        <v/>
      </c>
      <c r="W923" s="34"/>
      <c r="X923" s="35"/>
      <c r="Y923" s="52"/>
      <c r="Z923" s="31"/>
      <c r="AA923" s="31"/>
      <c r="AB923" s="31"/>
      <c r="AC92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3" s="173"/>
      <c r="AE923" s="174"/>
      <c r="AF923" s="174"/>
      <c r="AG923" s="174"/>
      <c r="AH923" s="174"/>
      <c r="AI923" s="179" t="str">
        <f>TRIM(CLEAN(大表[[#This Row],[舉例：陳大文]]))&amp;大表[[#This Row],[例：108]]</f>
        <v/>
      </c>
    </row>
    <row r="924" spans="2:35" ht="16.2" x14ac:dyDescent="0.3"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93"/>
      <c r="M924" s="28">
        <v>908</v>
      </c>
      <c r="N924" s="28" t="str">
        <f>IF(大表[[#This Row],[有效 / 無效]]="有效",大表[[#This Row],[序]],"")</f>
        <v/>
      </c>
      <c r="O924" s="28" t="str">
        <f t="shared" si="98"/>
        <v>紀念品</v>
      </c>
      <c r="P924" s="84">
        <f t="shared" ca="1" si="99"/>
        <v>46322</v>
      </c>
      <c r="Q924" s="28">
        <f t="shared" si="100"/>
        <v>0</v>
      </c>
      <c r="R924" s="28">
        <f t="shared" si="101"/>
        <v>0</v>
      </c>
      <c r="S924" s="28">
        <f>IF(COUNTA(大表[[#This Row],[舉例：陳大文]:[例：108]])=2,COUNTIF(大表[名+時數],大表[[#This Row],[名+時數]]),0)</f>
        <v>0</v>
      </c>
      <c r="T924" s="28" t="str">
        <f t="shared" si="102"/>
        <v>Sxxx</v>
      </c>
      <c r="U924" s="28" t="str">
        <f t="shared" si="103"/>
        <v>2526</v>
      </c>
      <c r="V924" s="28" t="str">
        <f t="shared" si="104"/>
        <v/>
      </c>
      <c r="W924" s="34"/>
      <c r="X924" s="35"/>
      <c r="Y924" s="52"/>
      <c r="Z924" s="31"/>
      <c r="AA924" s="31"/>
      <c r="AB924" s="31"/>
      <c r="AC92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4" s="173"/>
      <c r="AE924" s="174"/>
      <c r="AF924" s="174"/>
      <c r="AG924" s="174"/>
      <c r="AH924" s="174"/>
      <c r="AI924" s="179" t="str">
        <f>TRIM(CLEAN(大表[[#This Row],[舉例：陳大文]]))&amp;大表[[#This Row],[例：108]]</f>
        <v/>
      </c>
    </row>
    <row r="925" spans="2:35" ht="16.2" x14ac:dyDescent="0.3"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93"/>
      <c r="M925" s="28">
        <v>909</v>
      </c>
      <c r="N925" s="28" t="str">
        <f>IF(大表[[#This Row],[有效 / 無效]]="有效",大表[[#This Row],[序]],"")</f>
        <v/>
      </c>
      <c r="O925" s="28" t="str">
        <f t="shared" si="98"/>
        <v>紀念品</v>
      </c>
      <c r="P925" s="84">
        <f t="shared" ca="1" si="99"/>
        <v>46322</v>
      </c>
      <c r="Q925" s="28">
        <f t="shared" si="100"/>
        <v>0</v>
      </c>
      <c r="R925" s="28">
        <f t="shared" si="101"/>
        <v>0</v>
      </c>
      <c r="S925" s="28">
        <f>IF(COUNTA(大表[[#This Row],[舉例：陳大文]:[例：108]])=2,COUNTIF(大表[名+時數],大表[[#This Row],[名+時數]]),0)</f>
        <v>0</v>
      </c>
      <c r="T925" s="28" t="str">
        <f t="shared" si="102"/>
        <v>Sxxx</v>
      </c>
      <c r="U925" s="28" t="str">
        <f t="shared" si="103"/>
        <v>2526</v>
      </c>
      <c r="V925" s="28" t="str">
        <f t="shared" si="104"/>
        <v/>
      </c>
      <c r="W925" s="34"/>
      <c r="X925" s="35"/>
      <c r="Y925" s="52"/>
      <c r="Z925" s="31"/>
      <c r="AA925" s="31"/>
      <c r="AB925" s="31"/>
      <c r="AC92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5" s="173"/>
      <c r="AE925" s="174"/>
      <c r="AF925" s="174"/>
      <c r="AG925" s="174"/>
      <c r="AH925" s="174"/>
      <c r="AI925" s="179" t="str">
        <f>TRIM(CLEAN(大表[[#This Row],[舉例：陳大文]]))&amp;大表[[#This Row],[例：108]]</f>
        <v/>
      </c>
    </row>
    <row r="926" spans="2:35" ht="16.2" x14ac:dyDescent="0.3"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93"/>
      <c r="M926" s="28">
        <v>910</v>
      </c>
      <c r="N926" s="28" t="str">
        <f>IF(大表[[#This Row],[有效 / 無效]]="有效",大表[[#This Row],[序]],"")</f>
        <v/>
      </c>
      <c r="O926" s="28" t="str">
        <f t="shared" si="98"/>
        <v>紀念品</v>
      </c>
      <c r="P926" s="84">
        <f t="shared" ca="1" si="99"/>
        <v>46322</v>
      </c>
      <c r="Q926" s="28">
        <f t="shared" si="100"/>
        <v>0</v>
      </c>
      <c r="R926" s="28">
        <f t="shared" si="101"/>
        <v>0</v>
      </c>
      <c r="S926" s="28">
        <f>IF(COUNTA(大表[[#This Row],[舉例：陳大文]:[例：108]])=2,COUNTIF(大表[名+時數],大表[[#This Row],[名+時數]]),0)</f>
        <v>0</v>
      </c>
      <c r="T926" s="28" t="str">
        <f t="shared" si="102"/>
        <v>Sxxx</v>
      </c>
      <c r="U926" s="28" t="str">
        <f t="shared" si="103"/>
        <v>2526</v>
      </c>
      <c r="V926" s="28" t="str">
        <f t="shared" si="104"/>
        <v/>
      </c>
      <c r="W926" s="34"/>
      <c r="X926" s="35"/>
      <c r="Y926" s="52"/>
      <c r="Z926" s="31"/>
      <c r="AA926" s="31"/>
      <c r="AB926" s="31"/>
      <c r="AC92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6" s="173"/>
      <c r="AE926" s="174"/>
      <c r="AF926" s="174"/>
      <c r="AG926" s="174"/>
      <c r="AH926" s="174"/>
      <c r="AI926" s="179" t="str">
        <f>TRIM(CLEAN(大表[[#This Row],[舉例：陳大文]]))&amp;大表[[#This Row],[例：108]]</f>
        <v/>
      </c>
    </row>
    <row r="927" spans="2:35" ht="16.2" x14ac:dyDescent="0.3"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93"/>
      <c r="M927" s="28">
        <v>911</v>
      </c>
      <c r="N927" s="28" t="str">
        <f>IF(大表[[#This Row],[有效 / 無效]]="有效",大表[[#This Row],[序]],"")</f>
        <v/>
      </c>
      <c r="O927" s="28" t="str">
        <f t="shared" si="98"/>
        <v>紀念品</v>
      </c>
      <c r="P927" s="84">
        <f t="shared" ca="1" si="99"/>
        <v>46322</v>
      </c>
      <c r="Q927" s="28">
        <f t="shared" si="100"/>
        <v>0</v>
      </c>
      <c r="R927" s="28">
        <f t="shared" si="101"/>
        <v>0</v>
      </c>
      <c r="S927" s="28">
        <f>IF(COUNTA(大表[[#This Row],[舉例：陳大文]:[例：108]])=2,COUNTIF(大表[名+時數],大表[[#This Row],[名+時數]]),0)</f>
        <v>0</v>
      </c>
      <c r="T927" s="28" t="str">
        <f t="shared" si="102"/>
        <v>Sxxx</v>
      </c>
      <c r="U927" s="28" t="str">
        <f t="shared" si="103"/>
        <v>2526</v>
      </c>
      <c r="V927" s="28" t="str">
        <f t="shared" si="104"/>
        <v/>
      </c>
      <c r="W927" s="34"/>
      <c r="X927" s="35"/>
      <c r="Y927" s="52"/>
      <c r="Z927" s="31"/>
      <c r="AA927" s="31"/>
      <c r="AB927" s="31"/>
      <c r="AC92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7" s="173"/>
      <c r="AE927" s="174"/>
      <c r="AF927" s="174"/>
      <c r="AG927" s="174"/>
      <c r="AH927" s="174"/>
      <c r="AI927" s="179" t="str">
        <f>TRIM(CLEAN(大表[[#This Row],[舉例：陳大文]]))&amp;大表[[#This Row],[例：108]]</f>
        <v/>
      </c>
    </row>
    <row r="928" spans="2:35" ht="16.2" x14ac:dyDescent="0.3"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93"/>
      <c r="M928" s="28">
        <v>912</v>
      </c>
      <c r="N928" s="28" t="str">
        <f>IF(大表[[#This Row],[有效 / 無效]]="有效",大表[[#This Row],[序]],"")</f>
        <v/>
      </c>
      <c r="O928" s="28" t="str">
        <f t="shared" si="98"/>
        <v>紀念品</v>
      </c>
      <c r="P928" s="84">
        <f t="shared" ca="1" si="99"/>
        <v>46322</v>
      </c>
      <c r="Q928" s="28">
        <f t="shared" si="100"/>
        <v>0</v>
      </c>
      <c r="R928" s="28">
        <f t="shared" si="101"/>
        <v>0</v>
      </c>
      <c r="S928" s="28">
        <f>IF(COUNTA(大表[[#This Row],[舉例：陳大文]:[例：108]])=2,COUNTIF(大表[名+時數],大表[[#This Row],[名+時數]]),0)</f>
        <v>0</v>
      </c>
      <c r="T928" s="28" t="str">
        <f t="shared" si="102"/>
        <v>Sxxx</v>
      </c>
      <c r="U928" s="28" t="str">
        <f t="shared" si="103"/>
        <v>2526</v>
      </c>
      <c r="V928" s="28" t="str">
        <f t="shared" si="104"/>
        <v/>
      </c>
      <c r="W928" s="34"/>
      <c r="X928" s="35"/>
      <c r="Y928" s="52"/>
      <c r="Z928" s="31"/>
      <c r="AA928" s="31"/>
      <c r="AB928" s="31"/>
      <c r="AC92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8" s="173"/>
      <c r="AE928" s="174"/>
      <c r="AF928" s="174"/>
      <c r="AG928" s="174"/>
      <c r="AH928" s="174"/>
      <c r="AI928" s="179" t="str">
        <f>TRIM(CLEAN(大表[[#This Row],[舉例：陳大文]]))&amp;大表[[#This Row],[例：108]]</f>
        <v/>
      </c>
    </row>
    <row r="929" spans="2:35" ht="16.2" x14ac:dyDescent="0.3"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93"/>
      <c r="M929" s="28">
        <v>913</v>
      </c>
      <c r="N929" s="28" t="str">
        <f>IF(大表[[#This Row],[有效 / 無效]]="有效",大表[[#This Row],[序]],"")</f>
        <v/>
      </c>
      <c r="O929" s="28" t="str">
        <f t="shared" si="98"/>
        <v>紀念品</v>
      </c>
      <c r="P929" s="84">
        <f t="shared" ca="1" si="99"/>
        <v>46322</v>
      </c>
      <c r="Q929" s="28">
        <f t="shared" si="100"/>
        <v>0</v>
      </c>
      <c r="R929" s="28">
        <f t="shared" si="101"/>
        <v>0</v>
      </c>
      <c r="S929" s="28">
        <f>IF(COUNTA(大表[[#This Row],[舉例：陳大文]:[例：108]])=2,COUNTIF(大表[名+時數],大表[[#This Row],[名+時數]]),0)</f>
        <v>0</v>
      </c>
      <c r="T929" s="28" t="str">
        <f t="shared" si="102"/>
        <v>Sxxx</v>
      </c>
      <c r="U929" s="28" t="str">
        <f t="shared" si="103"/>
        <v>2526</v>
      </c>
      <c r="V929" s="28" t="str">
        <f t="shared" si="104"/>
        <v/>
      </c>
      <c r="W929" s="34"/>
      <c r="X929" s="35"/>
      <c r="Y929" s="52"/>
      <c r="Z929" s="31"/>
      <c r="AA929" s="31"/>
      <c r="AB929" s="31"/>
      <c r="AC92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29" s="173"/>
      <c r="AE929" s="174"/>
      <c r="AF929" s="174"/>
      <c r="AG929" s="174"/>
      <c r="AH929" s="174"/>
      <c r="AI929" s="179" t="str">
        <f>TRIM(CLEAN(大表[[#This Row],[舉例：陳大文]]))&amp;大表[[#This Row],[例：108]]</f>
        <v/>
      </c>
    </row>
    <row r="930" spans="2:35" ht="16.2" x14ac:dyDescent="0.3"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93"/>
      <c r="M930" s="28">
        <v>914</v>
      </c>
      <c r="N930" s="28" t="str">
        <f>IF(大表[[#This Row],[有效 / 無效]]="有效",大表[[#This Row],[序]],"")</f>
        <v/>
      </c>
      <c r="O930" s="28" t="str">
        <f t="shared" si="98"/>
        <v>紀念品</v>
      </c>
      <c r="P930" s="84">
        <f t="shared" ca="1" si="99"/>
        <v>46322</v>
      </c>
      <c r="Q930" s="28">
        <f t="shared" si="100"/>
        <v>0</v>
      </c>
      <c r="R930" s="28">
        <f t="shared" si="101"/>
        <v>0</v>
      </c>
      <c r="S930" s="28">
        <f>IF(COUNTA(大表[[#This Row],[舉例：陳大文]:[例：108]])=2,COUNTIF(大表[名+時數],大表[[#This Row],[名+時數]]),0)</f>
        <v>0</v>
      </c>
      <c r="T930" s="28" t="str">
        <f t="shared" si="102"/>
        <v>Sxxx</v>
      </c>
      <c r="U930" s="28" t="str">
        <f t="shared" si="103"/>
        <v>2526</v>
      </c>
      <c r="V930" s="28" t="str">
        <f t="shared" si="104"/>
        <v/>
      </c>
      <c r="W930" s="34"/>
      <c r="X930" s="35"/>
      <c r="Y930" s="52"/>
      <c r="Z930" s="31"/>
      <c r="AA930" s="31"/>
      <c r="AB930" s="31"/>
      <c r="AC93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0" s="173"/>
      <c r="AE930" s="174"/>
      <c r="AF930" s="174"/>
      <c r="AG930" s="174"/>
      <c r="AH930" s="174"/>
      <c r="AI930" s="179" t="str">
        <f>TRIM(CLEAN(大表[[#This Row],[舉例：陳大文]]))&amp;大表[[#This Row],[例：108]]</f>
        <v/>
      </c>
    </row>
    <row r="931" spans="2:35" ht="16.2" x14ac:dyDescent="0.3"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93"/>
      <c r="M931" s="28">
        <v>915</v>
      </c>
      <c r="N931" s="28" t="str">
        <f>IF(大表[[#This Row],[有效 / 無效]]="有效",大表[[#This Row],[序]],"")</f>
        <v/>
      </c>
      <c r="O931" s="28" t="str">
        <f t="shared" si="98"/>
        <v>紀念品</v>
      </c>
      <c r="P931" s="84">
        <f t="shared" ca="1" si="99"/>
        <v>46322</v>
      </c>
      <c r="Q931" s="28">
        <f t="shared" si="100"/>
        <v>0</v>
      </c>
      <c r="R931" s="28">
        <f t="shared" si="101"/>
        <v>0</v>
      </c>
      <c r="S931" s="28">
        <f>IF(COUNTA(大表[[#This Row],[舉例：陳大文]:[例：108]])=2,COUNTIF(大表[名+時數],大表[[#This Row],[名+時數]]),0)</f>
        <v>0</v>
      </c>
      <c r="T931" s="28" t="str">
        <f t="shared" si="102"/>
        <v>Sxxx</v>
      </c>
      <c r="U931" s="28" t="str">
        <f t="shared" si="103"/>
        <v>2526</v>
      </c>
      <c r="V931" s="28" t="str">
        <f t="shared" si="104"/>
        <v/>
      </c>
      <c r="W931" s="34"/>
      <c r="X931" s="35"/>
      <c r="Y931" s="52"/>
      <c r="Z931" s="31"/>
      <c r="AA931" s="31"/>
      <c r="AB931" s="31"/>
      <c r="AC93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1" s="173"/>
      <c r="AE931" s="174"/>
      <c r="AF931" s="174"/>
      <c r="AG931" s="174"/>
      <c r="AH931" s="174"/>
      <c r="AI931" s="179" t="str">
        <f>TRIM(CLEAN(大表[[#This Row],[舉例：陳大文]]))&amp;大表[[#This Row],[例：108]]</f>
        <v/>
      </c>
    </row>
    <row r="932" spans="2:35" ht="16.2" x14ac:dyDescent="0.3"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93"/>
      <c r="M932" s="28">
        <v>916</v>
      </c>
      <c r="N932" s="28" t="str">
        <f>IF(大表[[#This Row],[有效 / 無效]]="有效",大表[[#This Row],[序]],"")</f>
        <v/>
      </c>
      <c r="O932" s="28" t="str">
        <f t="shared" si="98"/>
        <v>紀念品</v>
      </c>
      <c r="P932" s="84">
        <f t="shared" ca="1" si="99"/>
        <v>46322</v>
      </c>
      <c r="Q932" s="28">
        <f t="shared" si="100"/>
        <v>0</v>
      </c>
      <c r="R932" s="28">
        <f t="shared" si="101"/>
        <v>0</v>
      </c>
      <c r="S932" s="28">
        <f>IF(COUNTA(大表[[#This Row],[舉例：陳大文]:[例：108]])=2,COUNTIF(大表[名+時數],大表[[#This Row],[名+時數]]),0)</f>
        <v>0</v>
      </c>
      <c r="T932" s="28" t="str">
        <f t="shared" si="102"/>
        <v>Sxxx</v>
      </c>
      <c r="U932" s="28" t="str">
        <f t="shared" si="103"/>
        <v>2526</v>
      </c>
      <c r="V932" s="28" t="str">
        <f t="shared" si="104"/>
        <v/>
      </c>
      <c r="W932" s="34"/>
      <c r="X932" s="35"/>
      <c r="Y932" s="52"/>
      <c r="Z932" s="31"/>
      <c r="AA932" s="31"/>
      <c r="AB932" s="31"/>
      <c r="AC93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2" s="173"/>
      <c r="AE932" s="174"/>
      <c r="AF932" s="174"/>
      <c r="AG932" s="174"/>
      <c r="AH932" s="174"/>
      <c r="AI932" s="179" t="str">
        <f>TRIM(CLEAN(大表[[#This Row],[舉例：陳大文]]))&amp;大表[[#This Row],[例：108]]</f>
        <v/>
      </c>
    </row>
    <row r="933" spans="2:35" ht="16.2" x14ac:dyDescent="0.3"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93"/>
      <c r="M933" s="28">
        <v>917</v>
      </c>
      <c r="N933" s="28" t="str">
        <f>IF(大表[[#This Row],[有效 / 無效]]="有效",大表[[#This Row],[序]],"")</f>
        <v/>
      </c>
      <c r="O933" s="28" t="str">
        <f t="shared" si="98"/>
        <v>紀念品</v>
      </c>
      <c r="P933" s="84">
        <f t="shared" ca="1" si="99"/>
        <v>46322</v>
      </c>
      <c r="Q933" s="28">
        <f t="shared" si="100"/>
        <v>0</v>
      </c>
      <c r="R933" s="28">
        <f t="shared" si="101"/>
        <v>0</v>
      </c>
      <c r="S933" s="28">
        <f>IF(COUNTA(大表[[#This Row],[舉例：陳大文]:[例：108]])=2,COUNTIF(大表[名+時數],大表[[#This Row],[名+時數]]),0)</f>
        <v>0</v>
      </c>
      <c r="T933" s="28" t="str">
        <f t="shared" si="102"/>
        <v>Sxxx</v>
      </c>
      <c r="U933" s="28" t="str">
        <f t="shared" si="103"/>
        <v>2526</v>
      </c>
      <c r="V933" s="28" t="str">
        <f t="shared" si="104"/>
        <v/>
      </c>
      <c r="W933" s="34"/>
      <c r="X933" s="35"/>
      <c r="Y933" s="52"/>
      <c r="Z933" s="31"/>
      <c r="AA933" s="31"/>
      <c r="AB933" s="31"/>
      <c r="AC93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3" s="173"/>
      <c r="AE933" s="174"/>
      <c r="AF933" s="174"/>
      <c r="AG933" s="174"/>
      <c r="AH933" s="174"/>
      <c r="AI933" s="179" t="str">
        <f>TRIM(CLEAN(大表[[#This Row],[舉例：陳大文]]))&amp;大表[[#This Row],[例：108]]</f>
        <v/>
      </c>
    </row>
    <row r="934" spans="2:35" ht="16.2" x14ac:dyDescent="0.3"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93"/>
      <c r="M934" s="28">
        <v>918</v>
      </c>
      <c r="N934" s="28" t="str">
        <f>IF(大表[[#This Row],[有效 / 無效]]="有效",大表[[#This Row],[序]],"")</f>
        <v/>
      </c>
      <c r="O934" s="28" t="str">
        <f t="shared" si="98"/>
        <v>紀念品</v>
      </c>
      <c r="P934" s="84">
        <f t="shared" ca="1" si="99"/>
        <v>46322</v>
      </c>
      <c r="Q934" s="28">
        <f t="shared" si="100"/>
        <v>0</v>
      </c>
      <c r="R934" s="28">
        <f t="shared" si="101"/>
        <v>0</v>
      </c>
      <c r="S934" s="28">
        <f>IF(COUNTA(大表[[#This Row],[舉例：陳大文]:[例：108]])=2,COUNTIF(大表[名+時數],大表[[#This Row],[名+時數]]),0)</f>
        <v>0</v>
      </c>
      <c r="T934" s="28" t="str">
        <f t="shared" si="102"/>
        <v>Sxxx</v>
      </c>
      <c r="U934" s="28" t="str">
        <f t="shared" si="103"/>
        <v>2526</v>
      </c>
      <c r="V934" s="28" t="str">
        <f t="shared" si="104"/>
        <v/>
      </c>
      <c r="W934" s="34"/>
      <c r="X934" s="35"/>
      <c r="Y934" s="52"/>
      <c r="Z934" s="31"/>
      <c r="AA934" s="31"/>
      <c r="AB934" s="31"/>
      <c r="AC93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4" s="173"/>
      <c r="AE934" s="174"/>
      <c r="AF934" s="174"/>
      <c r="AG934" s="174"/>
      <c r="AH934" s="174"/>
      <c r="AI934" s="179" t="str">
        <f>TRIM(CLEAN(大表[[#This Row],[舉例：陳大文]]))&amp;大表[[#This Row],[例：108]]</f>
        <v/>
      </c>
    </row>
    <row r="935" spans="2:35" ht="16.2" x14ac:dyDescent="0.3"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93"/>
      <c r="M935" s="28">
        <v>919</v>
      </c>
      <c r="N935" s="28" t="str">
        <f>IF(大表[[#This Row],[有效 / 無效]]="有效",大表[[#This Row],[序]],"")</f>
        <v/>
      </c>
      <c r="O935" s="28" t="str">
        <f t="shared" si="98"/>
        <v>紀念品</v>
      </c>
      <c r="P935" s="84">
        <f t="shared" ca="1" si="99"/>
        <v>46322</v>
      </c>
      <c r="Q935" s="28">
        <f t="shared" si="100"/>
        <v>0</v>
      </c>
      <c r="R935" s="28">
        <f t="shared" si="101"/>
        <v>0</v>
      </c>
      <c r="S935" s="28">
        <f>IF(COUNTA(大表[[#This Row],[舉例：陳大文]:[例：108]])=2,COUNTIF(大表[名+時數],大表[[#This Row],[名+時數]]),0)</f>
        <v>0</v>
      </c>
      <c r="T935" s="28" t="str">
        <f t="shared" si="102"/>
        <v>Sxxx</v>
      </c>
      <c r="U935" s="28" t="str">
        <f t="shared" si="103"/>
        <v>2526</v>
      </c>
      <c r="V935" s="28" t="str">
        <f t="shared" si="104"/>
        <v/>
      </c>
      <c r="W935" s="34"/>
      <c r="X935" s="35"/>
      <c r="Y935" s="52"/>
      <c r="Z935" s="31"/>
      <c r="AA935" s="31"/>
      <c r="AB935" s="31"/>
      <c r="AC93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5" s="173"/>
      <c r="AE935" s="174"/>
      <c r="AF935" s="174"/>
      <c r="AG935" s="174"/>
      <c r="AH935" s="174"/>
      <c r="AI935" s="179" t="str">
        <f>TRIM(CLEAN(大表[[#This Row],[舉例：陳大文]]))&amp;大表[[#This Row],[例：108]]</f>
        <v/>
      </c>
    </row>
    <row r="936" spans="2:35" ht="16.2" x14ac:dyDescent="0.3"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93"/>
      <c r="M936" s="28">
        <v>920</v>
      </c>
      <c r="N936" s="28" t="str">
        <f>IF(大表[[#This Row],[有效 / 無效]]="有效",大表[[#This Row],[序]],"")</f>
        <v/>
      </c>
      <c r="O936" s="28" t="str">
        <f t="shared" si="98"/>
        <v>紀念品</v>
      </c>
      <c r="P936" s="84">
        <f t="shared" ca="1" si="99"/>
        <v>46322</v>
      </c>
      <c r="Q936" s="28">
        <f t="shared" si="100"/>
        <v>0</v>
      </c>
      <c r="R936" s="28">
        <f t="shared" si="101"/>
        <v>0</v>
      </c>
      <c r="S936" s="28">
        <f>IF(COUNTA(大表[[#This Row],[舉例：陳大文]:[例：108]])=2,COUNTIF(大表[名+時數],大表[[#This Row],[名+時數]]),0)</f>
        <v>0</v>
      </c>
      <c r="T936" s="28" t="str">
        <f t="shared" si="102"/>
        <v>Sxxx</v>
      </c>
      <c r="U936" s="28" t="str">
        <f t="shared" si="103"/>
        <v>2526</v>
      </c>
      <c r="V936" s="28" t="str">
        <f t="shared" si="104"/>
        <v/>
      </c>
      <c r="W936" s="34"/>
      <c r="X936" s="35"/>
      <c r="Y936" s="52"/>
      <c r="Z936" s="31"/>
      <c r="AA936" s="31"/>
      <c r="AB936" s="31"/>
      <c r="AC93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6" s="173"/>
      <c r="AE936" s="174"/>
      <c r="AF936" s="174"/>
      <c r="AG936" s="174"/>
      <c r="AH936" s="174"/>
      <c r="AI936" s="179" t="str">
        <f>TRIM(CLEAN(大表[[#This Row],[舉例：陳大文]]))&amp;大表[[#This Row],[例：108]]</f>
        <v/>
      </c>
    </row>
    <row r="937" spans="2:35" ht="16.2" x14ac:dyDescent="0.3"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93"/>
      <c r="M937" s="28">
        <v>921</v>
      </c>
      <c r="N937" s="28" t="str">
        <f>IF(大表[[#This Row],[有效 / 無效]]="有效",大表[[#This Row],[序]],"")</f>
        <v/>
      </c>
      <c r="O937" s="28" t="str">
        <f t="shared" si="98"/>
        <v>紀念品</v>
      </c>
      <c r="P937" s="84">
        <f t="shared" ca="1" si="99"/>
        <v>46322</v>
      </c>
      <c r="Q937" s="28">
        <f t="shared" si="100"/>
        <v>0</v>
      </c>
      <c r="R937" s="28">
        <f t="shared" si="101"/>
        <v>0</v>
      </c>
      <c r="S937" s="28">
        <f>IF(COUNTA(大表[[#This Row],[舉例：陳大文]:[例：108]])=2,COUNTIF(大表[名+時數],大表[[#This Row],[名+時數]]),0)</f>
        <v>0</v>
      </c>
      <c r="T937" s="28" t="str">
        <f t="shared" si="102"/>
        <v>Sxxx</v>
      </c>
      <c r="U937" s="28" t="str">
        <f t="shared" si="103"/>
        <v>2526</v>
      </c>
      <c r="V937" s="28" t="str">
        <f t="shared" si="104"/>
        <v/>
      </c>
      <c r="W937" s="34"/>
      <c r="X937" s="35"/>
      <c r="Y937" s="52"/>
      <c r="Z937" s="31"/>
      <c r="AA937" s="31"/>
      <c r="AB937" s="31"/>
      <c r="AC93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7" s="173"/>
      <c r="AE937" s="174"/>
      <c r="AF937" s="174"/>
      <c r="AG937" s="174"/>
      <c r="AH937" s="174"/>
      <c r="AI937" s="179" t="str">
        <f>TRIM(CLEAN(大表[[#This Row],[舉例：陳大文]]))&amp;大表[[#This Row],[例：108]]</f>
        <v/>
      </c>
    </row>
    <row r="938" spans="2:35" ht="16.2" x14ac:dyDescent="0.3"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93"/>
      <c r="M938" s="28">
        <v>922</v>
      </c>
      <c r="N938" s="28" t="str">
        <f>IF(大表[[#This Row],[有效 / 無效]]="有效",大表[[#This Row],[序]],"")</f>
        <v/>
      </c>
      <c r="O938" s="28" t="str">
        <f t="shared" si="98"/>
        <v>紀念品</v>
      </c>
      <c r="P938" s="84">
        <f t="shared" ca="1" si="99"/>
        <v>46322</v>
      </c>
      <c r="Q938" s="28">
        <f t="shared" si="100"/>
        <v>0</v>
      </c>
      <c r="R938" s="28">
        <f t="shared" si="101"/>
        <v>0</v>
      </c>
      <c r="S938" s="28">
        <f>IF(COUNTA(大表[[#This Row],[舉例：陳大文]:[例：108]])=2,COUNTIF(大表[名+時數],大表[[#This Row],[名+時數]]),0)</f>
        <v>0</v>
      </c>
      <c r="T938" s="28" t="str">
        <f t="shared" si="102"/>
        <v>Sxxx</v>
      </c>
      <c r="U938" s="28" t="str">
        <f t="shared" si="103"/>
        <v>2526</v>
      </c>
      <c r="V938" s="28" t="str">
        <f t="shared" si="104"/>
        <v/>
      </c>
      <c r="W938" s="34"/>
      <c r="X938" s="35"/>
      <c r="Y938" s="52"/>
      <c r="Z938" s="31"/>
      <c r="AA938" s="31"/>
      <c r="AB938" s="31"/>
      <c r="AC93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8" s="173"/>
      <c r="AE938" s="174"/>
      <c r="AF938" s="174"/>
      <c r="AG938" s="174"/>
      <c r="AH938" s="174"/>
      <c r="AI938" s="179" t="str">
        <f>TRIM(CLEAN(大表[[#This Row],[舉例：陳大文]]))&amp;大表[[#This Row],[例：108]]</f>
        <v/>
      </c>
    </row>
    <row r="939" spans="2:35" ht="16.2" x14ac:dyDescent="0.3"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93"/>
      <c r="M939" s="28">
        <v>923</v>
      </c>
      <c r="N939" s="28" t="str">
        <f>IF(大表[[#This Row],[有效 / 無效]]="有效",大表[[#This Row],[序]],"")</f>
        <v/>
      </c>
      <c r="O939" s="28" t="str">
        <f t="shared" si="98"/>
        <v>紀念品</v>
      </c>
      <c r="P939" s="84">
        <f t="shared" ca="1" si="99"/>
        <v>46322</v>
      </c>
      <c r="Q939" s="28">
        <f t="shared" si="100"/>
        <v>0</v>
      </c>
      <c r="R939" s="28">
        <f t="shared" si="101"/>
        <v>0</v>
      </c>
      <c r="S939" s="28">
        <f>IF(COUNTA(大表[[#This Row],[舉例：陳大文]:[例：108]])=2,COUNTIF(大表[名+時數],大表[[#This Row],[名+時數]]),0)</f>
        <v>0</v>
      </c>
      <c r="T939" s="28" t="str">
        <f t="shared" si="102"/>
        <v>Sxxx</v>
      </c>
      <c r="U939" s="28" t="str">
        <f t="shared" si="103"/>
        <v>2526</v>
      </c>
      <c r="V939" s="28" t="str">
        <f t="shared" si="104"/>
        <v/>
      </c>
      <c r="W939" s="34"/>
      <c r="X939" s="35"/>
      <c r="Y939" s="52"/>
      <c r="Z939" s="31"/>
      <c r="AA939" s="31"/>
      <c r="AB939" s="31"/>
      <c r="AC93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39" s="173"/>
      <c r="AE939" s="174"/>
      <c r="AF939" s="174"/>
      <c r="AG939" s="174"/>
      <c r="AH939" s="174"/>
      <c r="AI939" s="179" t="str">
        <f>TRIM(CLEAN(大表[[#This Row],[舉例：陳大文]]))&amp;大表[[#This Row],[例：108]]</f>
        <v/>
      </c>
    </row>
    <row r="940" spans="2:35" ht="16.2" x14ac:dyDescent="0.3"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93"/>
      <c r="M940" s="28">
        <v>924</v>
      </c>
      <c r="N940" s="28" t="str">
        <f>IF(大表[[#This Row],[有效 / 無效]]="有效",大表[[#This Row],[序]],"")</f>
        <v/>
      </c>
      <c r="O940" s="28" t="str">
        <f t="shared" si="98"/>
        <v>紀念品</v>
      </c>
      <c r="P940" s="84">
        <f t="shared" ca="1" si="99"/>
        <v>46322</v>
      </c>
      <c r="Q940" s="28">
        <f t="shared" si="100"/>
        <v>0</v>
      </c>
      <c r="R940" s="28">
        <f t="shared" si="101"/>
        <v>0</v>
      </c>
      <c r="S940" s="28">
        <f>IF(COUNTA(大表[[#This Row],[舉例：陳大文]:[例：108]])=2,COUNTIF(大表[名+時數],大表[[#This Row],[名+時數]]),0)</f>
        <v>0</v>
      </c>
      <c r="T940" s="28" t="str">
        <f t="shared" si="102"/>
        <v>Sxxx</v>
      </c>
      <c r="U940" s="28" t="str">
        <f t="shared" si="103"/>
        <v>2526</v>
      </c>
      <c r="V940" s="28" t="str">
        <f t="shared" si="104"/>
        <v/>
      </c>
      <c r="W940" s="34"/>
      <c r="X940" s="35"/>
      <c r="Y940" s="52"/>
      <c r="Z940" s="31"/>
      <c r="AA940" s="31"/>
      <c r="AB940" s="31"/>
      <c r="AC94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0" s="173"/>
      <c r="AE940" s="174"/>
      <c r="AF940" s="174"/>
      <c r="AG940" s="174"/>
      <c r="AH940" s="174"/>
      <c r="AI940" s="179" t="str">
        <f>TRIM(CLEAN(大表[[#This Row],[舉例：陳大文]]))&amp;大表[[#This Row],[例：108]]</f>
        <v/>
      </c>
    </row>
    <row r="941" spans="2:35" ht="16.2" x14ac:dyDescent="0.3"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93"/>
      <c r="M941" s="28">
        <v>925</v>
      </c>
      <c r="N941" s="28" t="str">
        <f>IF(大表[[#This Row],[有效 / 無效]]="有效",大表[[#This Row],[序]],"")</f>
        <v/>
      </c>
      <c r="O941" s="28" t="str">
        <f t="shared" si="98"/>
        <v>紀念品</v>
      </c>
      <c r="P941" s="84">
        <f t="shared" ca="1" si="99"/>
        <v>46322</v>
      </c>
      <c r="Q941" s="28">
        <f t="shared" si="100"/>
        <v>0</v>
      </c>
      <c r="R941" s="28">
        <f t="shared" si="101"/>
        <v>0</v>
      </c>
      <c r="S941" s="28">
        <f>IF(COUNTA(大表[[#This Row],[舉例：陳大文]:[例：108]])=2,COUNTIF(大表[名+時數],大表[[#This Row],[名+時數]]),0)</f>
        <v>0</v>
      </c>
      <c r="T941" s="28" t="str">
        <f t="shared" si="102"/>
        <v>Sxxx</v>
      </c>
      <c r="U941" s="28" t="str">
        <f t="shared" si="103"/>
        <v>2526</v>
      </c>
      <c r="V941" s="28" t="str">
        <f t="shared" si="104"/>
        <v/>
      </c>
      <c r="W941" s="34"/>
      <c r="X941" s="35"/>
      <c r="Y941" s="52"/>
      <c r="Z941" s="31"/>
      <c r="AA941" s="31"/>
      <c r="AB941" s="31"/>
      <c r="AC94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1" s="173"/>
      <c r="AE941" s="174"/>
      <c r="AF941" s="174"/>
      <c r="AG941" s="174"/>
      <c r="AH941" s="174"/>
      <c r="AI941" s="179" t="str">
        <f>TRIM(CLEAN(大表[[#This Row],[舉例：陳大文]]))&amp;大表[[#This Row],[例：108]]</f>
        <v/>
      </c>
    </row>
    <row r="942" spans="2:35" ht="16.2" x14ac:dyDescent="0.3"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93"/>
      <c r="M942" s="28">
        <v>926</v>
      </c>
      <c r="N942" s="28" t="str">
        <f>IF(大表[[#This Row],[有效 / 無效]]="有效",大表[[#This Row],[序]],"")</f>
        <v/>
      </c>
      <c r="O942" s="28" t="str">
        <f t="shared" si="98"/>
        <v>紀念品</v>
      </c>
      <c r="P942" s="84">
        <f t="shared" ca="1" si="99"/>
        <v>46322</v>
      </c>
      <c r="Q942" s="28">
        <f t="shared" si="100"/>
        <v>0</v>
      </c>
      <c r="R942" s="28">
        <f t="shared" si="101"/>
        <v>0</v>
      </c>
      <c r="S942" s="28">
        <f>IF(COUNTA(大表[[#This Row],[舉例：陳大文]:[例：108]])=2,COUNTIF(大表[名+時數],大表[[#This Row],[名+時數]]),0)</f>
        <v>0</v>
      </c>
      <c r="T942" s="28" t="str">
        <f t="shared" si="102"/>
        <v>Sxxx</v>
      </c>
      <c r="U942" s="28" t="str">
        <f t="shared" si="103"/>
        <v>2526</v>
      </c>
      <c r="V942" s="28" t="str">
        <f t="shared" si="104"/>
        <v/>
      </c>
      <c r="W942" s="34"/>
      <c r="X942" s="35"/>
      <c r="Y942" s="52"/>
      <c r="Z942" s="31"/>
      <c r="AA942" s="31"/>
      <c r="AB942" s="31"/>
      <c r="AC94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2" s="173"/>
      <c r="AE942" s="174"/>
      <c r="AF942" s="174"/>
      <c r="AG942" s="174"/>
      <c r="AH942" s="174"/>
      <c r="AI942" s="179" t="str">
        <f>TRIM(CLEAN(大表[[#This Row],[舉例：陳大文]]))&amp;大表[[#This Row],[例：108]]</f>
        <v/>
      </c>
    </row>
    <row r="943" spans="2:35" ht="16.2" x14ac:dyDescent="0.3"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93"/>
      <c r="M943" s="28">
        <v>927</v>
      </c>
      <c r="N943" s="28" t="str">
        <f>IF(大表[[#This Row],[有效 / 無效]]="有效",大表[[#This Row],[序]],"")</f>
        <v/>
      </c>
      <c r="O943" s="28" t="str">
        <f t="shared" si="98"/>
        <v>紀念品</v>
      </c>
      <c r="P943" s="84">
        <f t="shared" ca="1" si="99"/>
        <v>46322</v>
      </c>
      <c r="Q943" s="28">
        <f t="shared" si="100"/>
        <v>0</v>
      </c>
      <c r="R943" s="28">
        <f t="shared" si="101"/>
        <v>0</v>
      </c>
      <c r="S943" s="28">
        <f>IF(COUNTA(大表[[#This Row],[舉例：陳大文]:[例：108]])=2,COUNTIF(大表[名+時數],大表[[#This Row],[名+時數]]),0)</f>
        <v>0</v>
      </c>
      <c r="T943" s="28" t="str">
        <f t="shared" si="102"/>
        <v>Sxxx</v>
      </c>
      <c r="U943" s="28" t="str">
        <f t="shared" si="103"/>
        <v>2526</v>
      </c>
      <c r="V943" s="28" t="str">
        <f t="shared" si="104"/>
        <v/>
      </c>
      <c r="W943" s="34"/>
      <c r="X943" s="35"/>
      <c r="Y943" s="52"/>
      <c r="Z943" s="31"/>
      <c r="AA943" s="31"/>
      <c r="AB943" s="31"/>
      <c r="AC94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3" s="173"/>
      <c r="AE943" s="174"/>
      <c r="AF943" s="174"/>
      <c r="AG943" s="174"/>
      <c r="AH943" s="174"/>
      <c r="AI943" s="179" t="str">
        <f>TRIM(CLEAN(大表[[#This Row],[舉例：陳大文]]))&amp;大表[[#This Row],[例：108]]</f>
        <v/>
      </c>
    </row>
    <row r="944" spans="2:35" ht="16.2" x14ac:dyDescent="0.3"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93"/>
      <c r="M944" s="28">
        <v>928</v>
      </c>
      <c r="N944" s="28" t="str">
        <f>IF(大表[[#This Row],[有效 / 無效]]="有效",大表[[#This Row],[序]],"")</f>
        <v/>
      </c>
      <c r="O944" s="28" t="str">
        <f t="shared" si="98"/>
        <v>紀念品</v>
      </c>
      <c r="P944" s="84">
        <f t="shared" ca="1" si="99"/>
        <v>46322</v>
      </c>
      <c r="Q944" s="28">
        <f t="shared" si="100"/>
        <v>0</v>
      </c>
      <c r="R944" s="28">
        <f t="shared" si="101"/>
        <v>0</v>
      </c>
      <c r="S944" s="28">
        <f>IF(COUNTA(大表[[#This Row],[舉例：陳大文]:[例：108]])=2,COUNTIF(大表[名+時數],大表[[#This Row],[名+時數]]),0)</f>
        <v>0</v>
      </c>
      <c r="T944" s="28" t="str">
        <f t="shared" si="102"/>
        <v>Sxxx</v>
      </c>
      <c r="U944" s="28" t="str">
        <f t="shared" si="103"/>
        <v>2526</v>
      </c>
      <c r="V944" s="28" t="str">
        <f t="shared" si="104"/>
        <v/>
      </c>
      <c r="W944" s="34"/>
      <c r="X944" s="35"/>
      <c r="Y944" s="52"/>
      <c r="Z944" s="31"/>
      <c r="AA944" s="31"/>
      <c r="AB944" s="31"/>
      <c r="AC94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4" s="173"/>
      <c r="AE944" s="174"/>
      <c r="AF944" s="174"/>
      <c r="AG944" s="174"/>
      <c r="AH944" s="174"/>
      <c r="AI944" s="179" t="str">
        <f>TRIM(CLEAN(大表[[#This Row],[舉例：陳大文]]))&amp;大表[[#This Row],[例：108]]</f>
        <v/>
      </c>
    </row>
    <row r="945" spans="2:35" ht="16.2" x14ac:dyDescent="0.3"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93"/>
      <c r="M945" s="28">
        <v>929</v>
      </c>
      <c r="N945" s="28" t="str">
        <f>IF(大表[[#This Row],[有效 / 無效]]="有效",大表[[#This Row],[序]],"")</f>
        <v/>
      </c>
      <c r="O945" s="28" t="str">
        <f t="shared" si="98"/>
        <v>紀念品</v>
      </c>
      <c r="P945" s="84">
        <f t="shared" ca="1" si="99"/>
        <v>46322</v>
      </c>
      <c r="Q945" s="28">
        <f t="shared" si="100"/>
        <v>0</v>
      </c>
      <c r="R945" s="28">
        <f t="shared" si="101"/>
        <v>0</v>
      </c>
      <c r="S945" s="28">
        <f>IF(COUNTA(大表[[#This Row],[舉例：陳大文]:[例：108]])=2,COUNTIF(大表[名+時數],大表[[#This Row],[名+時數]]),0)</f>
        <v>0</v>
      </c>
      <c r="T945" s="28" t="str">
        <f t="shared" si="102"/>
        <v>Sxxx</v>
      </c>
      <c r="U945" s="28" t="str">
        <f t="shared" si="103"/>
        <v>2526</v>
      </c>
      <c r="V945" s="28" t="str">
        <f t="shared" si="104"/>
        <v/>
      </c>
      <c r="W945" s="34"/>
      <c r="X945" s="35"/>
      <c r="Y945" s="52"/>
      <c r="Z945" s="31"/>
      <c r="AA945" s="31"/>
      <c r="AB945" s="31"/>
      <c r="AC94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5" s="173"/>
      <c r="AE945" s="174"/>
      <c r="AF945" s="174"/>
      <c r="AG945" s="174"/>
      <c r="AH945" s="174"/>
      <c r="AI945" s="179" t="str">
        <f>TRIM(CLEAN(大表[[#This Row],[舉例：陳大文]]))&amp;大表[[#This Row],[例：108]]</f>
        <v/>
      </c>
    </row>
    <row r="946" spans="2:35" ht="16.2" x14ac:dyDescent="0.3"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93"/>
      <c r="M946" s="28">
        <v>930</v>
      </c>
      <c r="N946" s="28" t="str">
        <f>IF(大表[[#This Row],[有效 / 無效]]="有效",大表[[#This Row],[序]],"")</f>
        <v/>
      </c>
      <c r="O946" s="28" t="str">
        <f t="shared" si="98"/>
        <v>紀念品</v>
      </c>
      <c r="P946" s="84">
        <f t="shared" ca="1" si="99"/>
        <v>46322</v>
      </c>
      <c r="Q946" s="28">
        <f t="shared" si="100"/>
        <v>0</v>
      </c>
      <c r="R946" s="28">
        <f t="shared" si="101"/>
        <v>0</v>
      </c>
      <c r="S946" s="28">
        <f>IF(COUNTA(大表[[#This Row],[舉例：陳大文]:[例：108]])=2,COUNTIF(大表[名+時數],大表[[#This Row],[名+時數]]),0)</f>
        <v>0</v>
      </c>
      <c r="T946" s="28" t="str">
        <f t="shared" si="102"/>
        <v>Sxxx</v>
      </c>
      <c r="U946" s="28" t="str">
        <f t="shared" si="103"/>
        <v>2526</v>
      </c>
      <c r="V946" s="28" t="str">
        <f t="shared" si="104"/>
        <v/>
      </c>
      <c r="W946" s="34"/>
      <c r="X946" s="35"/>
      <c r="Y946" s="52"/>
      <c r="Z946" s="31"/>
      <c r="AA946" s="31"/>
      <c r="AB946" s="31"/>
      <c r="AC94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6" s="173"/>
      <c r="AE946" s="174"/>
      <c r="AF946" s="174"/>
      <c r="AG946" s="174"/>
      <c r="AH946" s="174"/>
      <c r="AI946" s="179" t="str">
        <f>TRIM(CLEAN(大表[[#This Row],[舉例：陳大文]]))&amp;大表[[#This Row],[例：108]]</f>
        <v/>
      </c>
    </row>
    <row r="947" spans="2:35" ht="16.2" x14ac:dyDescent="0.3"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93"/>
      <c r="M947" s="28">
        <v>931</v>
      </c>
      <c r="N947" s="28" t="str">
        <f>IF(大表[[#This Row],[有效 / 無效]]="有效",大表[[#This Row],[序]],"")</f>
        <v/>
      </c>
      <c r="O947" s="28" t="str">
        <f t="shared" si="98"/>
        <v>紀念品</v>
      </c>
      <c r="P947" s="84">
        <f t="shared" ca="1" si="99"/>
        <v>46322</v>
      </c>
      <c r="Q947" s="28">
        <f t="shared" si="100"/>
        <v>0</v>
      </c>
      <c r="R947" s="28">
        <f t="shared" si="101"/>
        <v>0</v>
      </c>
      <c r="S947" s="28">
        <f>IF(COUNTA(大表[[#This Row],[舉例：陳大文]:[例：108]])=2,COUNTIF(大表[名+時數],大表[[#This Row],[名+時數]]),0)</f>
        <v>0</v>
      </c>
      <c r="T947" s="28" t="str">
        <f t="shared" si="102"/>
        <v>Sxxx</v>
      </c>
      <c r="U947" s="28" t="str">
        <f t="shared" si="103"/>
        <v>2526</v>
      </c>
      <c r="V947" s="28" t="str">
        <f t="shared" si="104"/>
        <v/>
      </c>
      <c r="W947" s="34"/>
      <c r="X947" s="35"/>
      <c r="Y947" s="52"/>
      <c r="Z947" s="31"/>
      <c r="AA947" s="31"/>
      <c r="AB947" s="31"/>
      <c r="AC94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7" s="173"/>
      <c r="AE947" s="174"/>
      <c r="AF947" s="174"/>
      <c r="AG947" s="174"/>
      <c r="AH947" s="174"/>
      <c r="AI947" s="179" t="str">
        <f>TRIM(CLEAN(大表[[#This Row],[舉例：陳大文]]))&amp;大表[[#This Row],[例：108]]</f>
        <v/>
      </c>
    </row>
    <row r="948" spans="2:35" ht="16.2" x14ac:dyDescent="0.3"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93"/>
      <c r="M948" s="28">
        <v>932</v>
      </c>
      <c r="N948" s="28" t="str">
        <f>IF(大表[[#This Row],[有效 / 無效]]="有效",大表[[#This Row],[序]],"")</f>
        <v/>
      </c>
      <c r="O948" s="28" t="str">
        <f t="shared" si="98"/>
        <v>紀念品</v>
      </c>
      <c r="P948" s="84">
        <f t="shared" ca="1" si="99"/>
        <v>46322</v>
      </c>
      <c r="Q948" s="28">
        <f t="shared" si="100"/>
        <v>0</v>
      </c>
      <c r="R948" s="28">
        <f t="shared" si="101"/>
        <v>0</v>
      </c>
      <c r="S948" s="28">
        <f>IF(COUNTA(大表[[#This Row],[舉例：陳大文]:[例：108]])=2,COUNTIF(大表[名+時數],大表[[#This Row],[名+時數]]),0)</f>
        <v>0</v>
      </c>
      <c r="T948" s="28" t="str">
        <f t="shared" si="102"/>
        <v>Sxxx</v>
      </c>
      <c r="U948" s="28" t="str">
        <f t="shared" si="103"/>
        <v>2526</v>
      </c>
      <c r="V948" s="28" t="str">
        <f t="shared" si="104"/>
        <v/>
      </c>
      <c r="W948" s="34"/>
      <c r="X948" s="35"/>
      <c r="Y948" s="52"/>
      <c r="Z948" s="31"/>
      <c r="AA948" s="31"/>
      <c r="AB948" s="31"/>
      <c r="AC94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8" s="173"/>
      <c r="AE948" s="174"/>
      <c r="AF948" s="174"/>
      <c r="AG948" s="174"/>
      <c r="AH948" s="174"/>
      <c r="AI948" s="179" t="str">
        <f>TRIM(CLEAN(大表[[#This Row],[舉例：陳大文]]))&amp;大表[[#This Row],[例：108]]</f>
        <v/>
      </c>
    </row>
    <row r="949" spans="2:35" ht="16.2" x14ac:dyDescent="0.3"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93"/>
      <c r="M949" s="28">
        <v>933</v>
      </c>
      <c r="N949" s="28" t="str">
        <f>IF(大表[[#This Row],[有效 / 無效]]="有效",大表[[#This Row],[序]],"")</f>
        <v/>
      </c>
      <c r="O949" s="28" t="str">
        <f t="shared" si="98"/>
        <v>紀念品</v>
      </c>
      <c r="P949" s="84">
        <f t="shared" ca="1" si="99"/>
        <v>46322</v>
      </c>
      <c r="Q949" s="28">
        <f t="shared" si="100"/>
        <v>0</v>
      </c>
      <c r="R949" s="28">
        <f t="shared" si="101"/>
        <v>0</v>
      </c>
      <c r="S949" s="28">
        <f>IF(COUNTA(大表[[#This Row],[舉例：陳大文]:[例：108]])=2,COUNTIF(大表[名+時數],大表[[#This Row],[名+時數]]),0)</f>
        <v>0</v>
      </c>
      <c r="T949" s="28" t="str">
        <f t="shared" si="102"/>
        <v>Sxxx</v>
      </c>
      <c r="U949" s="28" t="str">
        <f t="shared" si="103"/>
        <v>2526</v>
      </c>
      <c r="V949" s="28" t="str">
        <f t="shared" si="104"/>
        <v/>
      </c>
      <c r="W949" s="34"/>
      <c r="X949" s="35"/>
      <c r="Y949" s="52"/>
      <c r="Z949" s="31"/>
      <c r="AA949" s="31"/>
      <c r="AB949" s="31"/>
      <c r="AC94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49" s="173"/>
      <c r="AE949" s="174"/>
      <c r="AF949" s="174"/>
      <c r="AG949" s="174"/>
      <c r="AH949" s="174"/>
      <c r="AI949" s="179" t="str">
        <f>TRIM(CLEAN(大表[[#This Row],[舉例：陳大文]]))&amp;大表[[#This Row],[例：108]]</f>
        <v/>
      </c>
    </row>
    <row r="950" spans="2:35" ht="16.2" x14ac:dyDescent="0.3"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93"/>
      <c r="M950" s="28">
        <v>934</v>
      </c>
      <c r="N950" s="28" t="str">
        <f>IF(大表[[#This Row],[有效 / 無效]]="有效",大表[[#This Row],[序]],"")</f>
        <v/>
      </c>
      <c r="O950" s="28" t="str">
        <f t="shared" si="98"/>
        <v>紀念品</v>
      </c>
      <c r="P950" s="84">
        <f t="shared" ca="1" si="99"/>
        <v>46322</v>
      </c>
      <c r="Q950" s="28">
        <f t="shared" si="100"/>
        <v>0</v>
      </c>
      <c r="R950" s="28">
        <f t="shared" si="101"/>
        <v>0</v>
      </c>
      <c r="S950" s="28">
        <f>IF(COUNTA(大表[[#This Row],[舉例：陳大文]:[例：108]])=2,COUNTIF(大表[名+時數],大表[[#This Row],[名+時數]]),0)</f>
        <v>0</v>
      </c>
      <c r="T950" s="28" t="str">
        <f t="shared" si="102"/>
        <v>Sxxx</v>
      </c>
      <c r="U950" s="28" t="str">
        <f t="shared" si="103"/>
        <v>2526</v>
      </c>
      <c r="V950" s="28" t="str">
        <f t="shared" si="104"/>
        <v/>
      </c>
      <c r="W950" s="34"/>
      <c r="X950" s="35"/>
      <c r="Y950" s="52"/>
      <c r="Z950" s="31"/>
      <c r="AA950" s="31"/>
      <c r="AB950" s="31"/>
      <c r="AC95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0" s="173"/>
      <c r="AE950" s="174"/>
      <c r="AF950" s="174"/>
      <c r="AG950" s="174"/>
      <c r="AH950" s="174"/>
      <c r="AI950" s="179" t="str">
        <f>TRIM(CLEAN(大表[[#This Row],[舉例：陳大文]]))&amp;大表[[#This Row],[例：108]]</f>
        <v/>
      </c>
    </row>
    <row r="951" spans="2:35" ht="16.2" x14ac:dyDescent="0.3"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93"/>
      <c r="M951" s="28">
        <v>935</v>
      </c>
      <c r="N951" s="28" t="str">
        <f>IF(大表[[#This Row],[有效 / 無效]]="有效",大表[[#This Row],[序]],"")</f>
        <v/>
      </c>
      <c r="O951" s="28" t="str">
        <f t="shared" si="98"/>
        <v>紀念品</v>
      </c>
      <c r="P951" s="84">
        <f t="shared" ca="1" si="99"/>
        <v>46322</v>
      </c>
      <c r="Q951" s="28">
        <f t="shared" si="100"/>
        <v>0</v>
      </c>
      <c r="R951" s="28">
        <f t="shared" si="101"/>
        <v>0</v>
      </c>
      <c r="S951" s="28">
        <f>IF(COUNTA(大表[[#This Row],[舉例：陳大文]:[例：108]])=2,COUNTIF(大表[名+時數],大表[[#This Row],[名+時數]]),0)</f>
        <v>0</v>
      </c>
      <c r="T951" s="28" t="str">
        <f t="shared" si="102"/>
        <v>Sxxx</v>
      </c>
      <c r="U951" s="28" t="str">
        <f t="shared" si="103"/>
        <v>2526</v>
      </c>
      <c r="V951" s="28" t="str">
        <f t="shared" si="104"/>
        <v/>
      </c>
      <c r="W951" s="34"/>
      <c r="X951" s="35"/>
      <c r="Y951" s="52"/>
      <c r="Z951" s="31"/>
      <c r="AA951" s="31"/>
      <c r="AB951" s="31"/>
      <c r="AC95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1" s="173"/>
      <c r="AE951" s="174"/>
      <c r="AF951" s="174"/>
      <c r="AG951" s="174"/>
      <c r="AH951" s="174"/>
      <c r="AI951" s="179" t="str">
        <f>TRIM(CLEAN(大表[[#This Row],[舉例：陳大文]]))&amp;大表[[#This Row],[例：108]]</f>
        <v/>
      </c>
    </row>
    <row r="952" spans="2:35" ht="16.2" x14ac:dyDescent="0.3"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93"/>
      <c r="M952" s="28">
        <v>936</v>
      </c>
      <c r="N952" s="28" t="str">
        <f>IF(大表[[#This Row],[有效 / 無效]]="有效",大表[[#This Row],[序]],"")</f>
        <v/>
      </c>
      <c r="O952" s="28" t="str">
        <f t="shared" si="98"/>
        <v>紀念品</v>
      </c>
      <c r="P952" s="84">
        <f t="shared" ca="1" si="99"/>
        <v>46322</v>
      </c>
      <c r="Q952" s="28">
        <f t="shared" si="100"/>
        <v>0</v>
      </c>
      <c r="R952" s="28">
        <f t="shared" si="101"/>
        <v>0</v>
      </c>
      <c r="S952" s="28">
        <f>IF(COUNTA(大表[[#This Row],[舉例：陳大文]:[例：108]])=2,COUNTIF(大表[名+時數],大表[[#This Row],[名+時數]]),0)</f>
        <v>0</v>
      </c>
      <c r="T952" s="28" t="str">
        <f t="shared" si="102"/>
        <v>Sxxx</v>
      </c>
      <c r="U952" s="28" t="str">
        <f t="shared" si="103"/>
        <v>2526</v>
      </c>
      <c r="V952" s="28" t="str">
        <f t="shared" si="104"/>
        <v/>
      </c>
      <c r="W952" s="34"/>
      <c r="X952" s="35"/>
      <c r="Y952" s="52"/>
      <c r="Z952" s="31"/>
      <c r="AA952" s="31"/>
      <c r="AB952" s="31"/>
      <c r="AC95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2" s="173"/>
      <c r="AE952" s="174"/>
      <c r="AF952" s="174"/>
      <c r="AG952" s="174"/>
      <c r="AH952" s="174"/>
      <c r="AI952" s="179" t="str">
        <f>TRIM(CLEAN(大表[[#This Row],[舉例：陳大文]]))&amp;大表[[#This Row],[例：108]]</f>
        <v/>
      </c>
    </row>
    <row r="953" spans="2:35" ht="16.2" x14ac:dyDescent="0.3"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93"/>
      <c r="M953" s="28">
        <v>937</v>
      </c>
      <c r="N953" s="28" t="str">
        <f>IF(大表[[#This Row],[有效 / 無效]]="有效",大表[[#This Row],[序]],"")</f>
        <v/>
      </c>
      <c r="O953" s="28" t="str">
        <f t="shared" si="98"/>
        <v>紀念品</v>
      </c>
      <c r="P953" s="84">
        <f t="shared" ca="1" si="99"/>
        <v>46322</v>
      </c>
      <c r="Q953" s="28">
        <f t="shared" si="100"/>
        <v>0</v>
      </c>
      <c r="R953" s="28">
        <f t="shared" si="101"/>
        <v>0</v>
      </c>
      <c r="S953" s="28">
        <f>IF(COUNTA(大表[[#This Row],[舉例：陳大文]:[例：108]])=2,COUNTIF(大表[名+時數],大表[[#This Row],[名+時數]]),0)</f>
        <v>0</v>
      </c>
      <c r="T953" s="28" t="str">
        <f t="shared" si="102"/>
        <v>Sxxx</v>
      </c>
      <c r="U953" s="28" t="str">
        <f t="shared" si="103"/>
        <v>2526</v>
      </c>
      <c r="V953" s="28" t="str">
        <f t="shared" si="104"/>
        <v/>
      </c>
      <c r="W953" s="34"/>
      <c r="X953" s="35"/>
      <c r="Y953" s="52"/>
      <c r="Z953" s="31"/>
      <c r="AA953" s="31"/>
      <c r="AB953" s="31"/>
      <c r="AC95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3" s="173"/>
      <c r="AE953" s="174"/>
      <c r="AF953" s="174"/>
      <c r="AG953" s="174"/>
      <c r="AH953" s="174"/>
      <c r="AI953" s="179" t="str">
        <f>TRIM(CLEAN(大表[[#This Row],[舉例：陳大文]]))&amp;大表[[#This Row],[例：108]]</f>
        <v/>
      </c>
    </row>
    <row r="954" spans="2:35" ht="16.2" x14ac:dyDescent="0.3"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93"/>
      <c r="M954" s="28">
        <v>938</v>
      </c>
      <c r="N954" s="28" t="str">
        <f>IF(大表[[#This Row],[有效 / 無效]]="有效",大表[[#This Row],[序]],"")</f>
        <v/>
      </c>
      <c r="O954" s="28" t="str">
        <f t="shared" si="98"/>
        <v>紀念品</v>
      </c>
      <c r="P954" s="84">
        <f t="shared" ca="1" si="99"/>
        <v>46322</v>
      </c>
      <c r="Q954" s="28">
        <f t="shared" si="100"/>
        <v>0</v>
      </c>
      <c r="R954" s="28">
        <f t="shared" si="101"/>
        <v>0</v>
      </c>
      <c r="S954" s="28">
        <f>IF(COUNTA(大表[[#This Row],[舉例：陳大文]:[例：108]])=2,COUNTIF(大表[名+時數],大表[[#This Row],[名+時數]]),0)</f>
        <v>0</v>
      </c>
      <c r="T954" s="28" t="str">
        <f t="shared" si="102"/>
        <v>Sxxx</v>
      </c>
      <c r="U954" s="28" t="str">
        <f t="shared" si="103"/>
        <v>2526</v>
      </c>
      <c r="V954" s="28" t="str">
        <f t="shared" si="104"/>
        <v/>
      </c>
      <c r="W954" s="34"/>
      <c r="X954" s="35"/>
      <c r="Y954" s="52"/>
      <c r="Z954" s="31"/>
      <c r="AA954" s="31"/>
      <c r="AB954" s="31"/>
      <c r="AC95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4" s="173"/>
      <c r="AE954" s="174"/>
      <c r="AF954" s="174"/>
      <c r="AG954" s="174"/>
      <c r="AH954" s="174"/>
      <c r="AI954" s="179" t="str">
        <f>TRIM(CLEAN(大表[[#This Row],[舉例：陳大文]]))&amp;大表[[#This Row],[例：108]]</f>
        <v/>
      </c>
    </row>
    <row r="955" spans="2:35" ht="16.2" x14ac:dyDescent="0.3"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93"/>
      <c r="M955" s="28">
        <v>939</v>
      </c>
      <c r="N955" s="28" t="str">
        <f>IF(大表[[#This Row],[有效 / 無效]]="有效",大表[[#This Row],[序]],"")</f>
        <v/>
      </c>
      <c r="O955" s="28" t="str">
        <f t="shared" si="98"/>
        <v>紀念品</v>
      </c>
      <c r="P955" s="84">
        <f t="shared" ca="1" si="99"/>
        <v>46322</v>
      </c>
      <c r="Q955" s="28">
        <f t="shared" si="100"/>
        <v>0</v>
      </c>
      <c r="R955" s="28">
        <f t="shared" si="101"/>
        <v>0</v>
      </c>
      <c r="S955" s="28">
        <f>IF(COUNTA(大表[[#This Row],[舉例：陳大文]:[例：108]])=2,COUNTIF(大表[名+時數],大表[[#This Row],[名+時數]]),0)</f>
        <v>0</v>
      </c>
      <c r="T955" s="28" t="str">
        <f t="shared" si="102"/>
        <v>Sxxx</v>
      </c>
      <c r="U955" s="28" t="str">
        <f t="shared" si="103"/>
        <v>2526</v>
      </c>
      <c r="V955" s="28" t="str">
        <f t="shared" si="104"/>
        <v/>
      </c>
      <c r="W955" s="34"/>
      <c r="X955" s="35"/>
      <c r="Y955" s="52"/>
      <c r="Z955" s="31"/>
      <c r="AA955" s="31"/>
      <c r="AB955" s="31"/>
      <c r="AC95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5" s="173"/>
      <c r="AE955" s="174"/>
      <c r="AF955" s="174"/>
      <c r="AG955" s="174"/>
      <c r="AH955" s="174"/>
      <c r="AI955" s="179" t="str">
        <f>TRIM(CLEAN(大表[[#This Row],[舉例：陳大文]]))&amp;大表[[#This Row],[例：108]]</f>
        <v/>
      </c>
    </row>
    <row r="956" spans="2:35" ht="16.2" x14ac:dyDescent="0.3"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93"/>
      <c r="M956" s="28">
        <v>940</v>
      </c>
      <c r="N956" s="28" t="str">
        <f>IF(大表[[#This Row],[有效 / 無效]]="有效",大表[[#This Row],[序]],"")</f>
        <v/>
      </c>
      <c r="O956" s="28" t="str">
        <f t="shared" si="98"/>
        <v>紀念品</v>
      </c>
      <c r="P956" s="84">
        <f t="shared" ca="1" si="99"/>
        <v>46322</v>
      </c>
      <c r="Q956" s="28">
        <f t="shared" si="100"/>
        <v>0</v>
      </c>
      <c r="R956" s="28">
        <f t="shared" si="101"/>
        <v>0</v>
      </c>
      <c r="S956" s="28">
        <f>IF(COUNTA(大表[[#This Row],[舉例：陳大文]:[例：108]])=2,COUNTIF(大表[名+時數],大表[[#This Row],[名+時數]]),0)</f>
        <v>0</v>
      </c>
      <c r="T956" s="28" t="str">
        <f t="shared" si="102"/>
        <v>Sxxx</v>
      </c>
      <c r="U956" s="28" t="str">
        <f t="shared" si="103"/>
        <v>2526</v>
      </c>
      <c r="V956" s="28" t="str">
        <f t="shared" si="104"/>
        <v/>
      </c>
      <c r="W956" s="34"/>
      <c r="X956" s="35"/>
      <c r="Y956" s="52"/>
      <c r="Z956" s="31"/>
      <c r="AA956" s="31"/>
      <c r="AB956" s="31"/>
      <c r="AC95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6" s="173"/>
      <c r="AE956" s="174"/>
      <c r="AF956" s="174"/>
      <c r="AG956" s="174"/>
      <c r="AH956" s="174"/>
      <c r="AI956" s="179" t="str">
        <f>TRIM(CLEAN(大表[[#This Row],[舉例：陳大文]]))&amp;大表[[#This Row],[例：108]]</f>
        <v/>
      </c>
    </row>
    <row r="957" spans="2:35" ht="16.2" x14ac:dyDescent="0.3"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93"/>
      <c r="M957" s="28">
        <v>941</v>
      </c>
      <c r="N957" s="28" t="str">
        <f>IF(大表[[#This Row],[有效 / 無效]]="有效",大表[[#This Row],[序]],"")</f>
        <v/>
      </c>
      <c r="O957" s="28" t="str">
        <f t="shared" si="98"/>
        <v>紀念品</v>
      </c>
      <c r="P957" s="84">
        <f t="shared" ca="1" si="99"/>
        <v>46322</v>
      </c>
      <c r="Q957" s="28">
        <f t="shared" si="100"/>
        <v>0</v>
      </c>
      <c r="R957" s="28">
        <f t="shared" si="101"/>
        <v>0</v>
      </c>
      <c r="S957" s="28">
        <f>IF(COUNTA(大表[[#This Row],[舉例：陳大文]:[例：108]])=2,COUNTIF(大表[名+時數],大表[[#This Row],[名+時數]]),0)</f>
        <v>0</v>
      </c>
      <c r="T957" s="28" t="str">
        <f t="shared" si="102"/>
        <v>Sxxx</v>
      </c>
      <c r="U957" s="28" t="str">
        <f t="shared" si="103"/>
        <v>2526</v>
      </c>
      <c r="V957" s="28" t="str">
        <f t="shared" si="104"/>
        <v/>
      </c>
      <c r="W957" s="34"/>
      <c r="X957" s="35"/>
      <c r="Y957" s="52"/>
      <c r="Z957" s="31"/>
      <c r="AA957" s="31"/>
      <c r="AB957" s="31"/>
      <c r="AC95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7" s="173"/>
      <c r="AE957" s="174"/>
      <c r="AF957" s="174"/>
      <c r="AG957" s="174"/>
      <c r="AH957" s="174"/>
      <c r="AI957" s="179" t="str">
        <f>TRIM(CLEAN(大表[[#This Row],[舉例：陳大文]]))&amp;大表[[#This Row],[例：108]]</f>
        <v/>
      </c>
    </row>
    <row r="958" spans="2:35" ht="16.2" x14ac:dyDescent="0.3"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93"/>
      <c r="M958" s="28">
        <v>942</v>
      </c>
      <c r="N958" s="28" t="str">
        <f>IF(大表[[#This Row],[有效 / 無效]]="有效",大表[[#This Row],[序]],"")</f>
        <v/>
      </c>
      <c r="O958" s="28" t="str">
        <f t="shared" si="98"/>
        <v>紀念品</v>
      </c>
      <c r="P958" s="84">
        <f t="shared" ca="1" si="99"/>
        <v>46322</v>
      </c>
      <c r="Q958" s="28">
        <f t="shared" si="100"/>
        <v>0</v>
      </c>
      <c r="R958" s="28">
        <f t="shared" si="101"/>
        <v>0</v>
      </c>
      <c r="S958" s="28">
        <f>IF(COUNTA(大表[[#This Row],[舉例：陳大文]:[例：108]])=2,COUNTIF(大表[名+時數],大表[[#This Row],[名+時數]]),0)</f>
        <v>0</v>
      </c>
      <c r="T958" s="28" t="str">
        <f t="shared" si="102"/>
        <v>Sxxx</v>
      </c>
      <c r="U958" s="28" t="str">
        <f t="shared" si="103"/>
        <v>2526</v>
      </c>
      <c r="V958" s="28" t="str">
        <f t="shared" si="104"/>
        <v/>
      </c>
      <c r="W958" s="34"/>
      <c r="X958" s="35"/>
      <c r="Y958" s="52"/>
      <c r="Z958" s="31"/>
      <c r="AA958" s="31"/>
      <c r="AB958" s="31"/>
      <c r="AC95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8" s="173"/>
      <c r="AE958" s="174"/>
      <c r="AF958" s="174"/>
      <c r="AG958" s="174"/>
      <c r="AH958" s="174"/>
      <c r="AI958" s="179" t="str">
        <f>TRIM(CLEAN(大表[[#This Row],[舉例：陳大文]]))&amp;大表[[#This Row],[例：108]]</f>
        <v/>
      </c>
    </row>
    <row r="959" spans="2:35" ht="16.2" x14ac:dyDescent="0.3"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93"/>
      <c r="M959" s="28">
        <v>943</v>
      </c>
      <c r="N959" s="28" t="str">
        <f>IF(大表[[#This Row],[有效 / 無效]]="有效",大表[[#This Row],[序]],"")</f>
        <v/>
      </c>
      <c r="O959" s="28" t="str">
        <f t="shared" si="98"/>
        <v>紀念品</v>
      </c>
      <c r="P959" s="84">
        <f t="shared" ca="1" si="99"/>
        <v>46322</v>
      </c>
      <c r="Q959" s="28">
        <f t="shared" si="100"/>
        <v>0</v>
      </c>
      <c r="R959" s="28">
        <f t="shared" si="101"/>
        <v>0</v>
      </c>
      <c r="S959" s="28">
        <f>IF(COUNTA(大表[[#This Row],[舉例：陳大文]:[例：108]])=2,COUNTIF(大表[名+時數],大表[[#This Row],[名+時數]]),0)</f>
        <v>0</v>
      </c>
      <c r="T959" s="28" t="str">
        <f t="shared" si="102"/>
        <v>Sxxx</v>
      </c>
      <c r="U959" s="28" t="str">
        <f t="shared" si="103"/>
        <v>2526</v>
      </c>
      <c r="V959" s="28" t="str">
        <f t="shared" si="104"/>
        <v/>
      </c>
      <c r="W959" s="34"/>
      <c r="X959" s="35"/>
      <c r="Y959" s="52"/>
      <c r="Z959" s="31"/>
      <c r="AA959" s="31"/>
      <c r="AB959" s="31"/>
      <c r="AC95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59" s="173"/>
      <c r="AE959" s="174"/>
      <c r="AF959" s="174"/>
      <c r="AG959" s="174"/>
      <c r="AH959" s="174"/>
      <c r="AI959" s="179" t="str">
        <f>TRIM(CLEAN(大表[[#This Row],[舉例：陳大文]]))&amp;大表[[#This Row],[例：108]]</f>
        <v/>
      </c>
    </row>
    <row r="960" spans="2:35" ht="16.2" x14ac:dyDescent="0.3"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93"/>
      <c r="M960" s="28">
        <v>944</v>
      </c>
      <c r="N960" s="28" t="str">
        <f>IF(大表[[#This Row],[有效 / 無效]]="有效",大表[[#This Row],[序]],"")</f>
        <v/>
      </c>
      <c r="O960" s="28" t="str">
        <f t="shared" si="98"/>
        <v>紀念品</v>
      </c>
      <c r="P960" s="84">
        <f t="shared" ca="1" si="99"/>
        <v>46322</v>
      </c>
      <c r="Q960" s="28">
        <f t="shared" si="100"/>
        <v>0</v>
      </c>
      <c r="R960" s="28">
        <f t="shared" si="101"/>
        <v>0</v>
      </c>
      <c r="S960" s="28">
        <f>IF(COUNTA(大表[[#This Row],[舉例：陳大文]:[例：108]])=2,COUNTIF(大表[名+時數],大表[[#This Row],[名+時數]]),0)</f>
        <v>0</v>
      </c>
      <c r="T960" s="28" t="str">
        <f t="shared" si="102"/>
        <v>Sxxx</v>
      </c>
      <c r="U960" s="28" t="str">
        <f t="shared" si="103"/>
        <v>2526</v>
      </c>
      <c r="V960" s="28" t="str">
        <f t="shared" si="104"/>
        <v/>
      </c>
      <c r="W960" s="34"/>
      <c r="X960" s="35"/>
      <c r="Y960" s="52"/>
      <c r="Z960" s="31"/>
      <c r="AA960" s="31"/>
      <c r="AB960" s="31"/>
      <c r="AC96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0" s="173"/>
      <c r="AE960" s="174"/>
      <c r="AF960" s="174"/>
      <c r="AG960" s="174"/>
      <c r="AH960" s="174"/>
      <c r="AI960" s="179" t="str">
        <f>TRIM(CLEAN(大表[[#This Row],[舉例：陳大文]]))&amp;大表[[#This Row],[例：108]]</f>
        <v/>
      </c>
    </row>
    <row r="961" spans="2:35" ht="16.2" x14ac:dyDescent="0.3"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93"/>
      <c r="M961" s="28">
        <v>945</v>
      </c>
      <c r="N961" s="28" t="str">
        <f>IF(大表[[#This Row],[有效 / 無效]]="有效",大表[[#This Row],[序]],"")</f>
        <v/>
      </c>
      <c r="O961" s="28" t="str">
        <f t="shared" si="98"/>
        <v>紀念品</v>
      </c>
      <c r="P961" s="84">
        <f t="shared" ca="1" si="99"/>
        <v>46322</v>
      </c>
      <c r="Q961" s="28">
        <f t="shared" si="100"/>
        <v>0</v>
      </c>
      <c r="R961" s="28">
        <f t="shared" si="101"/>
        <v>0</v>
      </c>
      <c r="S961" s="28">
        <f>IF(COUNTA(大表[[#This Row],[舉例：陳大文]:[例：108]])=2,COUNTIF(大表[名+時數],大表[[#This Row],[名+時數]]),0)</f>
        <v>0</v>
      </c>
      <c r="T961" s="28" t="str">
        <f t="shared" si="102"/>
        <v>Sxxx</v>
      </c>
      <c r="U961" s="28" t="str">
        <f t="shared" si="103"/>
        <v>2526</v>
      </c>
      <c r="V961" s="28" t="str">
        <f t="shared" si="104"/>
        <v/>
      </c>
      <c r="W961" s="34"/>
      <c r="X961" s="35"/>
      <c r="Y961" s="52"/>
      <c r="Z961" s="31"/>
      <c r="AA961" s="31"/>
      <c r="AB961" s="31"/>
      <c r="AC96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1" s="173"/>
      <c r="AE961" s="174"/>
      <c r="AF961" s="174"/>
      <c r="AG961" s="174"/>
      <c r="AH961" s="174"/>
      <c r="AI961" s="179" t="str">
        <f>TRIM(CLEAN(大表[[#This Row],[舉例：陳大文]]))&amp;大表[[#This Row],[例：108]]</f>
        <v/>
      </c>
    </row>
    <row r="962" spans="2:35" ht="16.2" x14ac:dyDescent="0.3"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93"/>
      <c r="M962" s="28">
        <v>946</v>
      </c>
      <c r="N962" s="28" t="str">
        <f>IF(大表[[#This Row],[有效 / 無效]]="有效",大表[[#This Row],[序]],"")</f>
        <v/>
      </c>
      <c r="O962" s="28" t="str">
        <f t="shared" si="98"/>
        <v>紀念品</v>
      </c>
      <c r="P962" s="84">
        <f t="shared" ca="1" si="99"/>
        <v>46322</v>
      </c>
      <c r="Q962" s="28">
        <f t="shared" si="100"/>
        <v>0</v>
      </c>
      <c r="R962" s="28">
        <f t="shared" si="101"/>
        <v>0</v>
      </c>
      <c r="S962" s="28">
        <f>IF(COUNTA(大表[[#This Row],[舉例：陳大文]:[例：108]])=2,COUNTIF(大表[名+時數],大表[[#This Row],[名+時數]]),0)</f>
        <v>0</v>
      </c>
      <c r="T962" s="28" t="str">
        <f t="shared" si="102"/>
        <v>Sxxx</v>
      </c>
      <c r="U962" s="28" t="str">
        <f t="shared" si="103"/>
        <v>2526</v>
      </c>
      <c r="V962" s="28" t="str">
        <f t="shared" si="104"/>
        <v/>
      </c>
      <c r="W962" s="34"/>
      <c r="X962" s="35"/>
      <c r="Y962" s="52"/>
      <c r="Z962" s="31"/>
      <c r="AA962" s="31"/>
      <c r="AB962" s="31"/>
      <c r="AC96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2" s="173"/>
      <c r="AE962" s="174"/>
      <c r="AF962" s="174"/>
      <c r="AG962" s="174"/>
      <c r="AH962" s="174"/>
      <c r="AI962" s="179" t="str">
        <f>TRIM(CLEAN(大表[[#This Row],[舉例：陳大文]]))&amp;大表[[#This Row],[例：108]]</f>
        <v/>
      </c>
    </row>
    <row r="963" spans="2:35" ht="16.2" x14ac:dyDescent="0.3"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93"/>
      <c r="M963" s="28">
        <v>947</v>
      </c>
      <c r="N963" s="28" t="str">
        <f>IF(大表[[#This Row],[有效 / 無效]]="有效",大表[[#This Row],[序]],"")</f>
        <v/>
      </c>
      <c r="O963" s="28" t="str">
        <f t="shared" si="98"/>
        <v>紀念品</v>
      </c>
      <c r="P963" s="84">
        <f t="shared" ca="1" si="99"/>
        <v>46322</v>
      </c>
      <c r="Q963" s="28">
        <f t="shared" si="100"/>
        <v>0</v>
      </c>
      <c r="R963" s="28">
        <f t="shared" si="101"/>
        <v>0</v>
      </c>
      <c r="S963" s="28">
        <f>IF(COUNTA(大表[[#This Row],[舉例：陳大文]:[例：108]])=2,COUNTIF(大表[名+時數],大表[[#This Row],[名+時數]]),0)</f>
        <v>0</v>
      </c>
      <c r="T963" s="28" t="str">
        <f t="shared" si="102"/>
        <v>Sxxx</v>
      </c>
      <c r="U963" s="28" t="str">
        <f t="shared" si="103"/>
        <v>2526</v>
      </c>
      <c r="V963" s="28" t="str">
        <f t="shared" si="104"/>
        <v/>
      </c>
      <c r="W963" s="34"/>
      <c r="X963" s="35"/>
      <c r="Y963" s="52"/>
      <c r="Z963" s="31"/>
      <c r="AA963" s="31"/>
      <c r="AB963" s="31"/>
      <c r="AC96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3" s="173"/>
      <c r="AE963" s="174"/>
      <c r="AF963" s="174"/>
      <c r="AG963" s="174"/>
      <c r="AH963" s="174"/>
      <c r="AI963" s="179" t="str">
        <f>TRIM(CLEAN(大表[[#This Row],[舉例：陳大文]]))&amp;大表[[#This Row],[例：108]]</f>
        <v/>
      </c>
    </row>
    <row r="964" spans="2:35" ht="16.2" x14ac:dyDescent="0.3"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93"/>
      <c r="M964" s="28">
        <v>948</v>
      </c>
      <c r="N964" s="28" t="str">
        <f>IF(大表[[#This Row],[有效 / 無效]]="有效",大表[[#This Row],[序]],"")</f>
        <v/>
      </c>
      <c r="O964" s="28" t="str">
        <f t="shared" si="98"/>
        <v>紀念品</v>
      </c>
      <c r="P964" s="84">
        <f t="shared" ca="1" si="99"/>
        <v>46322</v>
      </c>
      <c r="Q964" s="28">
        <f t="shared" si="100"/>
        <v>0</v>
      </c>
      <c r="R964" s="28">
        <f t="shared" si="101"/>
        <v>0</v>
      </c>
      <c r="S964" s="28">
        <f>IF(COUNTA(大表[[#This Row],[舉例：陳大文]:[例：108]])=2,COUNTIF(大表[名+時數],大表[[#This Row],[名+時數]]),0)</f>
        <v>0</v>
      </c>
      <c r="T964" s="28" t="str">
        <f t="shared" si="102"/>
        <v>Sxxx</v>
      </c>
      <c r="U964" s="28" t="str">
        <f t="shared" si="103"/>
        <v>2526</v>
      </c>
      <c r="V964" s="28" t="str">
        <f t="shared" si="104"/>
        <v/>
      </c>
      <c r="W964" s="34"/>
      <c r="X964" s="35"/>
      <c r="Y964" s="52"/>
      <c r="Z964" s="31"/>
      <c r="AA964" s="31"/>
      <c r="AB964" s="31"/>
      <c r="AC96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4" s="173"/>
      <c r="AE964" s="174"/>
      <c r="AF964" s="174"/>
      <c r="AG964" s="174"/>
      <c r="AH964" s="174"/>
      <c r="AI964" s="179" t="str">
        <f>TRIM(CLEAN(大表[[#This Row],[舉例：陳大文]]))&amp;大表[[#This Row],[例：108]]</f>
        <v/>
      </c>
    </row>
    <row r="965" spans="2:35" ht="16.2" x14ac:dyDescent="0.3"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93"/>
      <c r="M965" s="28">
        <v>949</v>
      </c>
      <c r="N965" s="28" t="str">
        <f>IF(大表[[#This Row],[有效 / 無效]]="有效",大表[[#This Row],[序]],"")</f>
        <v/>
      </c>
      <c r="O965" s="28" t="str">
        <f t="shared" si="98"/>
        <v>紀念品</v>
      </c>
      <c r="P965" s="84">
        <f t="shared" ca="1" si="99"/>
        <v>46322</v>
      </c>
      <c r="Q965" s="28">
        <f t="shared" si="100"/>
        <v>0</v>
      </c>
      <c r="R965" s="28">
        <f t="shared" si="101"/>
        <v>0</v>
      </c>
      <c r="S965" s="28">
        <f>IF(COUNTA(大表[[#This Row],[舉例：陳大文]:[例：108]])=2,COUNTIF(大表[名+時數],大表[[#This Row],[名+時數]]),0)</f>
        <v>0</v>
      </c>
      <c r="T965" s="28" t="str">
        <f t="shared" si="102"/>
        <v>Sxxx</v>
      </c>
      <c r="U965" s="28" t="str">
        <f t="shared" si="103"/>
        <v>2526</v>
      </c>
      <c r="V965" s="28" t="str">
        <f t="shared" si="104"/>
        <v/>
      </c>
      <c r="W965" s="34"/>
      <c r="X965" s="35"/>
      <c r="Y965" s="52"/>
      <c r="Z965" s="31"/>
      <c r="AA965" s="31"/>
      <c r="AB965" s="31"/>
      <c r="AC96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5" s="173"/>
      <c r="AE965" s="174"/>
      <c r="AF965" s="174"/>
      <c r="AG965" s="174"/>
      <c r="AH965" s="174"/>
      <c r="AI965" s="179" t="str">
        <f>TRIM(CLEAN(大表[[#This Row],[舉例：陳大文]]))&amp;大表[[#This Row],[例：108]]</f>
        <v/>
      </c>
    </row>
    <row r="966" spans="2:35" ht="16.2" x14ac:dyDescent="0.3"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93"/>
      <c r="M966" s="28">
        <v>950</v>
      </c>
      <c r="N966" s="28" t="str">
        <f>IF(大表[[#This Row],[有效 / 無效]]="有效",大表[[#This Row],[序]],"")</f>
        <v/>
      </c>
      <c r="O966" s="28" t="str">
        <f t="shared" si="98"/>
        <v>紀念品</v>
      </c>
      <c r="P966" s="84">
        <f t="shared" ca="1" si="99"/>
        <v>46322</v>
      </c>
      <c r="Q966" s="28">
        <f t="shared" si="100"/>
        <v>0</v>
      </c>
      <c r="R966" s="28">
        <f t="shared" si="101"/>
        <v>0</v>
      </c>
      <c r="S966" s="28">
        <f>IF(COUNTA(大表[[#This Row],[舉例：陳大文]:[例：108]])=2,COUNTIF(大表[名+時數],大表[[#This Row],[名+時數]]),0)</f>
        <v>0</v>
      </c>
      <c r="T966" s="28" t="str">
        <f t="shared" si="102"/>
        <v>Sxxx</v>
      </c>
      <c r="U966" s="28" t="str">
        <f t="shared" si="103"/>
        <v>2526</v>
      </c>
      <c r="V966" s="28" t="str">
        <f t="shared" si="104"/>
        <v/>
      </c>
      <c r="W966" s="34"/>
      <c r="X966" s="35"/>
      <c r="Y966" s="52"/>
      <c r="Z966" s="31"/>
      <c r="AA966" s="31"/>
      <c r="AB966" s="31"/>
      <c r="AC96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6" s="173"/>
      <c r="AE966" s="174"/>
      <c r="AF966" s="174"/>
      <c r="AG966" s="174"/>
      <c r="AH966" s="174"/>
      <c r="AI966" s="179" t="str">
        <f>TRIM(CLEAN(大表[[#This Row],[舉例：陳大文]]))&amp;大表[[#This Row],[例：108]]</f>
        <v/>
      </c>
    </row>
    <row r="967" spans="2:35" ht="16.2" x14ac:dyDescent="0.3"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93"/>
      <c r="M967" s="28">
        <v>951</v>
      </c>
      <c r="N967" s="28" t="str">
        <f>IF(大表[[#This Row],[有效 / 無效]]="有效",大表[[#This Row],[序]],"")</f>
        <v/>
      </c>
      <c r="O967" s="28" t="str">
        <f t="shared" si="98"/>
        <v>紀念品</v>
      </c>
      <c r="P967" s="84">
        <f t="shared" ca="1" si="99"/>
        <v>46322</v>
      </c>
      <c r="Q967" s="28">
        <f t="shared" si="100"/>
        <v>0</v>
      </c>
      <c r="R967" s="28">
        <f t="shared" si="101"/>
        <v>0</v>
      </c>
      <c r="S967" s="28">
        <f>IF(COUNTA(大表[[#This Row],[舉例：陳大文]:[例：108]])=2,COUNTIF(大表[名+時數],大表[[#This Row],[名+時數]]),0)</f>
        <v>0</v>
      </c>
      <c r="T967" s="28" t="str">
        <f t="shared" si="102"/>
        <v>Sxxx</v>
      </c>
      <c r="U967" s="28" t="str">
        <f t="shared" si="103"/>
        <v>2526</v>
      </c>
      <c r="V967" s="28" t="str">
        <f t="shared" si="104"/>
        <v/>
      </c>
      <c r="W967" s="34"/>
      <c r="X967" s="35"/>
      <c r="Y967" s="52"/>
      <c r="Z967" s="31"/>
      <c r="AA967" s="31"/>
      <c r="AB967" s="31"/>
      <c r="AC96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7" s="173"/>
      <c r="AE967" s="174"/>
      <c r="AF967" s="174"/>
      <c r="AG967" s="174"/>
      <c r="AH967" s="174"/>
      <c r="AI967" s="179" t="str">
        <f>TRIM(CLEAN(大表[[#This Row],[舉例：陳大文]]))&amp;大表[[#This Row],[例：108]]</f>
        <v/>
      </c>
    </row>
    <row r="968" spans="2:35" ht="16.2" x14ac:dyDescent="0.3"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93"/>
      <c r="M968" s="28">
        <v>952</v>
      </c>
      <c r="N968" s="28" t="str">
        <f>IF(大表[[#This Row],[有效 / 無效]]="有效",大表[[#This Row],[序]],"")</f>
        <v/>
      </c>
      <c r="O968" s="28" t="str">
        <f t="shared" si="98"/>
        <v>紀念品</v>
      </c>
      <c r="P968" s="84">
        <f t="shared" ca="1" si="99"/>
        <v>46322</v>
      </c>
      <c r="Q968" s="28">
        <f t="shared" si="100"/>
        <v>0</v>
      </c>
      <c r="R968" s="28">
        <f t="shared" si="101"/>
        <v>0</v>
      </c>
      <c r="S968" s="28">
        <f>IF(COUNTA(大表[[#This Row],[舉例：陳大文]:[例：108]])=2,COUNTIF(大表[名+時數],大表[[#This Row],[名+時數]]),0)</f>
        <v>0</v>
      </c>
      <c r="T968" s="28" t="str">
        <f t="shared" si="102"/>
        <v>Sxxx</v>
      </c>
      <c r="U968" s="28" t="str">
        <f t="shared" si="103"/>
        <v>2526</v>
      </c>
      <c r="V968" s="28" t="str">
        <f t="shared" si="104"/>
        <v/>
      </c>
      <c r="W968" s="34"/>
      <c r="X968" s="35"/>
      <c r="Y968" s="52"/>
      <c r="Z968" s="31"/>
      <c r="AA968" s="31"/>
      <c r="AB968" s="31"/>
      <c r="AC96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8" s="173"/>
      <c r="AE968" s="174"/>
      <c r="AF968" s="174"/>
      <c r="AG968" s="174"/>
      <c r="AH968" s="174"/>
      <c r="AI968" s="179" t="str">
        <f>TRIM(CLEAN(大表[[#This Row],[舉例：陳大文]]))&amp;大表[[#This Row],[例：108]]</f>
        <v/>
      </c>
    </row>
    <row r="969" spans="2:35" ht="16.2" x14ac:dyDescent="0.3"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93"/>
      <c r="M969" s="28">
        <v>953</v>
      </c>
      <c r="N969" s="28" t="str">
        <f>IF(大表[[#This Row],[有效 / 無效]]="有效",大表[[#This Row],[序]],"")</f>
        <v/>
      </c>
      <c r="O969" s="28" t="str">
        <f t="shared" si="98"/>
        <v>紀念品</v>
      </c>
      <c r="P969" s="84">
        <f t="shared" ca="1" si="99"/>
        <v>46322</v>
      </c>
      <c r="Q969" s="28">
        <f t="shared" si="100"/>
        <v>0</v>
      </c>
      <c r="R969" s="28">
        <f t="shared" si="101"/>
        <v>0</v>
      </c>
      <c r="S969" s="28">
        <f>IF(COUNTA(大表[[#This Row],[舉例：陳大文]:[例：108]])=2,COUNTIF(大表[名+時數],大表[[#This Row],[名+時數]]),0)</f>
        <v>0</v>
      </c>
      <c r="T969" s="28" t="str">
        <f t="shared" si="102"/>
        <v>Sxxx</v>
      </c>
      <c r="U969" s="28" t="str">
        <f t="shared" si="103"/>
        <v>2526</v>
      </c>
      <c r="V969" s="28" t="str">
        <f t="shared" si="104"/>
        <v/>
      </c>
      <c r="W969" s="34"/>
      <c r="X969" s="35"/>
      <c r="Y969" s="52"/>
      <c r="Z969" s="31"/>
      <c r="AA969" s="31"/>
      <c r="AB969" s="31"/>
      <c r="AC96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69" s="173"/>
      <c r="AE969" s="174"/>
      <c r="AF969" s="174"/>
      <c r="AG969" s="174"/>
      <c r="AH969" s="174"/>
      <c r="AI969" s="179" t="str">
        <f>TRIM(CLEAN(大表[[#This Row],[舉例：陳大文]]))&amp;大表[[#This Row],[例：108]]</f>
        <v/>
      </c>
    </row>
    <row r="970" spans="2:35" ht="16.2" x14ac:dyDescent="0.3"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93"/>
      <c r="M970" s="28">
        <v>954</v>
      </c>
      <c r="N970" s="28" t="str">
        <f>IF(大表[[#This Row],[有效 / 無效]]="有效",大表[[#This Row],[序]],"")</f>
        <v/>
      </c>
      <c r="O970" s="28" t="str">
        <f t="shared" si="98"/>
        <v>紀念品</v>
      </c>
      <c r="P970" s="84">
        <f t="shared" ca="1" si="99"/>
        <v>46322</v>
      </c>
      <c r="Q970" s="28">
        <f t="shared" si="100"/>
        <v>0</v>
      </c>
      <c r="R970" s="28">
        <f t="shared" si="101"/>
        <v>0</v>
      </c>
      <c r="S970" s="28">
        <f>IF(COUNTA(大表[[#This Row],[舉例：陳大文]:[例：108]])=2,COUNTIF(大表[名+時數],大表[[#This Row],[名+時數]]),0)</f>
        <v>0</v>
      </c>
      <c r="T970" s="28" t="str">
        <f t="shared" si="102"/>
        <v>Sxxx</v>
      </c>
      <c r="U970" s="28" t="str">
        <f t="shared" si="103"/>
        <v>2526</v>
      </c>
      <c r="V970" s="28" t="str">
        <f t="shared" si="104"/>
        <v/>
      </c>
      <c r="W970" s="34"/>
      <c r="X970" s="35"/>
      <c r="Y970" s="52"/>
      <c r="Z970" s="31"/>
      <c r="AA970" s="31"/>
      <c r="AB970" s="31"/>
      <c r="AC97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0" s="173"/>
      <c r="AE970" s="174"/>
      <c r="AF970" s="174"/>
      <c r="AG970" s="174"/>
      <c r="AH970" s="174"/>
      <c r="AI970" s="179" t="str">
        <f>TRIM(CLEAN(大表[[#This Row],[舉例：陳大文]]))&amp;大表[[#This Row],[例：108]]</f>
        <v/>
      </c>
    </row>
    <row r="971" spans="2:35" ht="16.2" x14ac:dyDescent="0.3"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93"/>
      <c r="M971" s="28">
        <v>955</v>
      </c>
      <c r="N971" s="28" t="str">
        <f>IF(大表[[#This Row],[有效 / 無效]]="有效",大表[[#This Row],[序]],"")</f>
        <v/>
      </c>
      <c r="O971" s="28" t="str">
        <f t="shared" si="98"/>
        <v>紀念品</v>
      </c>
      <c r="P971" s="84">
        <f t="shared" ca="1" si="99"/>
        <v>46322</v>
      </c>
      <c r="Q971" s="28">
        <f t="shared" si="100"/>
        <v>0</v>
      </c>
      <c r="R971" s="28">
        <f t="shared" si="101"/>
        <v>0</v>
      </c>
      <c r="S971" s="28">
        <f>IF(COUNTA(大表[[#This Row],[舉例：陳大文]:[例：108]])=2,COUNTIF(大表[名+時數],大表[[#This Row],[名+時數]]),0)</f>
        <v>0</v>
      </c>
      <c r="T971" s="28" t="str">
        <f t="shared" si="102"/>
        <v>Sxxx</v>
      </c>
      <c r="U971" s="28" t="str">
        <f t="shared" si="103"/>
        <v>2526</v>
      </c>
      <c r="V971" s="28" t="str">
        <f t="shared" si="104"/>
        <v/>
      </c>
      <c r="W971" s="34"/>
      <c r="X971" s="35"/>
      <c r="Y971" s="52"/>
      <c r="Z971" s="31"/>
      <c r="AA971" s="31"/>
      <c r="AB971" s="31"/>
      <c r="AC97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1" s="173"/>
      <c r="AE971" s="174"/>
      <c r="AF971" s="174"/>
      <c r="AG971" s="174"/>
      <c r="AH971" s="174"/>
      <c r="AI971" s="179" t="str">
        <f>TRIM(CLEAN(大表[[#This Row],[舉例：陳大文]]))&amp;大表[[#This Row],[例：108]]</f>
        <v/>
      </c>
    </row>
    <row r="972" spans="2:35" ht="16.2" x14ac:dyDescent="0.3"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93"/>
      <c r="M972" s="28">
        <v>956</v>
      </c>
      <c r="N972" s="28" t="str">
        <f>IF(大表[[#This Row],[有效 / 無效]]="有效",大表[[#This Row],[序]],"")</f>
        <v/>
      </c>
      <c r="O972" s="28" t="str">
        <f t="shared" si="98"/>
        <v>紀念品</v>
      </c>
      <c r="P972" s="84">
        <f t="shared" ca="1" si="99"/>
        <v>46322</v>
      </c>
      <c r="Q972" s="28">
        <f t="shared" si="100"/>
        <v>0</v>
      </c>
      <c r="R972" s="28">
        <f t="shared" si="101"/>
        <v>0</v>
      </c>
      <c r="S972" s="28">
        <f>IF(COUNTA(大表[[#This Row],[舉例：陳大文]:[例：108]])=2,COUNTIF(大表[名+時數],大表[[#This Row],[名+時數]]),0)</f>
        <v>0</v>
      </c>
      <c r="T972" s="28" t="str">
        <f t="shared" si="102"/>
        <v>Sxxx</v>
      </c>
      <c r="U972" s="28" t="str">
        <f t="shared" si="103"/>
        <v>2526</v>
      </c>
      <c r="V972" s="28" t="str">
        <f t="shared" si="104"/>
        <v/>
      </c>
      <c r="W972" s="34"/>
      <c r="X972" s="35"/>
      <c r="Y972" s="52"/>
      <c r="Z972" s="31"/>
      <c r="AA972" s="31"/>
      <c r="AB972" s="31"/>
      <c r="AC97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2" s="173"/>
      <c r="AE972" s="174"/>
      <c r="AF972" s="174"/>
      <c r="AG972" s="174"/>
      <c r="AH972" s="174"/>
      <c r="AI972" s="179" t="str">
        <f>TRIM(CLEAN(大表[[#This Row],[舉例：陳大文]]))&amp;大表[[#This Row],[例：108]]</f>
        <v/>
      </c>
    </row>
    <row r="973" spans="2:35" ht="16.2" x14ac:dyDescent="0.3"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93"/>
      <c r="M973" s="28">
        <v>957</v>
      </c>
      <c r="N973" s="28" t="str">
        <f>IF(大表[[#This Row],[有效 / 無效]]="有效",大表[[#This Row],[序]],"")</f>
        <v/>
      </c>
      <c r="O973" s="28" t="str">
        <f t="shared" si="98"/>
        <v>紀念品</v>
      </c>
      <c r="P973" s="84">
        <f t="shared" ca="1" si="99"/>
        <v>46322</v>
      </c>
      <c r="Q973" s="28">
        <f t="shared" si="100"/>
        <v>0</v>
      </c>
      <c r="R973" s="28">
        <f t="shared" si="101"/>
        <v>0</v>
      </c>
      <c r="S973" s="28">
        <f>IF(COUNTA(大表[[#This Row],[舉例：陳大文]:[例：108]])=2,COUNTIF(大表[名+時數],大表[[#This Row],[名+時數]]),0)</f>
        <v>0</v>
      </c>
      <c r="T973" s="28" t="str">
        <f t="shared" si="102"/>
        <v>Sxxx</v>
      </c>
      <c r="U973" s="28" t="str">
        <f t="shared" si="103"/>
        <v>2526</v>
      </c>
      <c r="V973" s="28" t="str">
        <f t="shared" si="104"/>
        <v/>
      </c>
      <c r="W973" s="34"/>
      <c r="X973" s="35"/>
      <c r="Y973" s="52"/>
      <c r="Z973" s="31"/>
      <c r="AA973" s="31"/>
      <c r="AB973" s="31"/>
      <c r="AC97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3" s="173"/>
      <c r="AE973" s="174"/>
      <c r="AF973" s="174"/>
      <c r="AG973" s="174"/>
      <c r="AH973" s="174"/>
      <c r="AI973" s="179" t="str">
        <f>TRIM(CLEAN(大表[[#This Row],[舉例：陳大文]]))&amp;大表[[#This Row],[例：108]]</f>
        <v/>
      </c>
    </row>
    <row r="974" spans="2:35" ht="16.2" x14ac:dyDescent="0.3"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93"/>
      <c r="M974" s="28">
        <v>958</v>
      </c>
      <c r="N974" s="28" t="str">
        <f>IF(大表[[#This Row],[有效 / 無效]]="有效",大表[[#This Row],[序]],"")</f>
        <v/>
      </c>
      <c r="O974" s="28" t="str">
        <f t="shared" si="98"/>
        <v>紀念品</v>
      </c>
      <c r="P974" s="84">
        <f t="shared" ca="1" si="99"/>
        <v>46322</v>
      </c>
      <c r="Q974" s="28">
        <f t="shared" si="100"/>
        <v>0</v>
      </c>
      <c r="R974" s="28">
        <f t="shared" si="101"/>
        <v>0</v>
      </c>
      <c r="S974" s="28">
        <f>IF(COUNTA(大表[[#This Row],[舉例：陳大文]:[例：108]])=2,COUNTIF(大表[名+時數],大表[[#This Row],[名+時數]]),0)</f>
        <v>0</v>
      </c>
      <c r="T974" s="28" t="str">
        <f t="shared" si="102"/>
        <v>Sxxx</v>
      </c>
      <c r="U974" s="28" t="str">
        <f t="shared" si="103"/>
        <v>2526</v>
      </c>
      <c r="V974" s="28" t="str">
        <f t="shared" si="104"/>
        <v/>
      </c>
      <c r="W974" s="34"/>
      <c r="X974" s="35"/>
      <c r="Y974" s="52"/>
      <c r="Z974" s="31"/>
      <c r="AA974" s="31"/>
      <c r="AB974" s="31"/>
      <c r="AC97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4" s="173"/>
      <c r="AE974" s="174"/>
      <c r="AF974" s="174"/>
      <c r="AG974" s="174"/>
      <c r="AH974" s="174"/>
      <c r="AI974" s="179" t="str">
        <f>TRIM(CLEAN(大表[[#This Row],[舉例：陳大文]]))&amp;大表[[#This Row],[例：108]]</f>
        <v/>
      </c>
    </row>
    <row r="975" spans="2:35" ht="16.2" x14ac:dyDescent="0.3"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93"/>
      <c r="M975" s="28">
        <v>959</v>
      </c>
      <c r="N975" s="28" t="str">
        <f>IF(大表[[#This Row],[有效 / 無效]]="有效",大表[[#This Row],[序]],"")</f>
        <v/>
      </c>
      <c r="O975" s="28" t="str">
        <f t="shared" si="98"/>
        <v>紀念品</v>
      </c>
      <c r="P975" s="84">
        <f t="shared" ca="1" si="99"/>
        <v>46322</v>
      </c>
      <c r="Q975" s="28">
        <f t="shared" si="100"/>
        <v>0</v>
      </c>
      <c r="R975" s="28">
        <f t="shared" si="101"/>
        <v>0</v>
      </c>
      <c r="S975" s="28">
        <f>IF(COUNTA(大表[[#This Row],[舉例：陳大文]:[例：108]])=2,COUNTIF(大表[名+時數],大表[[#This Row],[名+時數]]),0)</f>
        <v>0</v>
      </c>
      <c r="T975" s="28" t="str">
        <f t="shared" si="102"/>
        <v>Sxxx</v>
      </c>
      <c r="U975" s="28" t="str">
        <f t="shared" si="103"/>
        <v>2526</v>
      </c>
      <c r="V975" s="28" t="str">
        <f t="shared" si="104"/>
        <v/>
      </c>
      <c r="W975" s="34"/>
      <c r="X975" s="35"/>
      <c r="Y975" s="52"/>
      <c r="Z975" s="31"/>
      <c r="AA975" s="31"/>
      <c r="AB975" s="31"/>
      <c r="AC97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5" s="173"/>
      <c r="AE975" s="174"/>
      <c r="AF975" s="174"/>
      <c r="AG975" s="174"/>
      <c r="AH975" s="174"/>
      <c r="AI975" s="179" t="str">
        <f>TRIM(CLEAN(大表[[#This Row],[舉例：陳大文]]))&amp;大表[[#This Row],[例：108]]</f>
        <v/>
      </c>
    </row>
    <row r="976" spans="2:35" ht="16.2" x14ac:dyDescent="0.3"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93"/>
      <c r="M976" s="28">
        <v>960</v>
      </c>
      <c r="N976" s="28" t="str">
        <f>IF(大表[[#This Row],[有效 / 無效]]="有效",大表[[#This Row],[序]],"")</f>
        <v/>
      </c>
      <c r="O976" s="28" t="str">
        <f t="shared" si="98"/>
        <v>紀念品</v>
      </c>
      <c r="P976" s="84">
        <f t="shared" ca="1" si="99"/>
        <v>46322</v>
      </c>
      <c r="Q976" s="28">
        <f t="shared" si="100"/>
        <v>0</v>
      </c>
      <c r="R976" s="28">
        <f t="shared" si="101"/>
        <v>0</v>
      </c>
      <c r="S976" s="28">
        <f>IF(COUNTA(大表[[#This Row],[舉例：陳大文]:[例：108]])=2,COUNTIF(大表[名+時數],大表[[#This Row],[名+時數]]),0)</f>
        <v>0</v>
      </c>
      <c r="T976" s="28" t="str">
        <f t="shared" si="102"/>
        <v>Sxxx</v>
      </c>
      <c r="U976" s="28" t="str">
        <f t="shared" si="103"/>
        <v>2526</v>
      </c>
      <c r="V976" s="28" t="str">
        <f t="shared" si="104"/>
        <v/>
      </c>
      <c r="W976" s="34"/>
      <c r="X976" s="35"/>
      <c r="Y976" s="52"/>
      <c r="Z976" s="31"/>
      <c r="AA976" s="31"/>
      <c r="AB976" s="31"/>
      <c r="AC97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6" s="173"/>
      <c r="AE976" s="174"/>
      <c r="AF976" s="174"/>
      <c r="AG976" s="174"/>
      <c r="AH976" s="174"/>
      <c r="AI976" s="179" t="str">
        <f>TRIM(CLEAN(大表[[#This Row],[舉例：陳大文]]))&amp;大表[[#This Row],[例：108]]</f>
        <v/>
      </c>
    </row>
    <row r="977" spans="2:35" ht="16.2" x14ac:dyDescent="0.3"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93"/>
      <c r="M977" s="28">
        <v>961</v>
      </c>
      <c r="N977" s="28" t="str">
        <f>IF(大表[[#This Row],[有效 / 無效]]="有效",大表[[#This Row],[序]],"")</f>
        <v/>
      </c>
      <c r="O977" s="28" t="str">
        <f t="shared" ref="O977:O1016" si="105">"紀念品"</f>
        <v>紀念品</v>
      </c>
      <c r="P977" s="84">
        <f t="shared" ref="P977:P1016" ca="1" si="106">AF$7</f>
        <v>46322</v>
      </c>
      <c r="Q977" s="28">
        <f t="shared" ref="Q977:Q1016" si="107">$D$9</f>
        <v>0</v>
      </c>
      <c r="R977" s="28">
        <f t="shared" ref="R977:R1016" si="108">$D$10</f>
        <v>0</v>
      </c>
      <c r="S977" s="28">
        <f>IF(COUNTA(大表[[#This Row],[舉例：陳大文]:[例：108]])=2,COUNTIF(大表[名+時數],大表[[#This Row],[名+時數]]),0)</f>
        <v>0</v>
      </c>
      <c r="T977" s="28" t="str">
        <f t="shared" ref="T977:T1016" si="109">$AF$8</f>
        <v>Sxxx</v>
      </c>
      <c r="U977" s="28" t="str">
        <f t="shared" ref="U977:U1016" si="110">RIGHT($E$7,4)</f>
        <v>2526</v>
      </c>
      <c r="V977" s="28" t="str">
        <f t="shared" ref="V977:V1016" si="111">CLEAN(TRIM($D$8))</f>
        <v/>
      </c>
      <c r="W977" s="34"/>
      <c r="X977" s="35"/>
      <c r="Y977" s="52"/>
      <c r="Z977" s="31"/>
      <c r="AA977" s="31"/>
      <c r="AB977" s="31"/>
      <c r="AC97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7" s="173"/>
      <c r="AE977" s="174"/>
      <c r="AF977" s="174"/>
      <c r="AG977" s="174"/>
      <c r="AH977" s="174"/>
      <c r="AI977" s="179" t="str">
        <f>TRIM(CLEAN(大表[[#This Row],[舉例：陳大文]]))&amp;大表[[#This Row],[例：108]]</f>
        <v/>
      </c>
    </row>
    <row r="978" spans="2:35" ht="16.2" x14ac:dyDescent="0.3"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93"/>
      <c r="M978" s="28">
        <v>962</v>
      </c>
      <c r="N978" s="28" t="str">
        <f>IF(大表[[#This Row],[有效 / 無效]]="有效",大表[[#This Row],[序]],"")</f>
        <v/>
      </c>
      <c r="O978" s="28" t="str">
        <f t="shared" si="105"/>
        <v>紀念品</v>
      </c>
      <c r="P978" s="84">
        <f t="shared" ca="1" si="106"/>
        <v>46322</v>
      </c>
      <c r="Q978" s="28">
        <f t="shared" si="107"/>
        <v>0</v>
      </c>
      <c r="R978" s="28">
        <f t="shared" si="108"/>
        <v>0</v>
      </c>
      <c r="S978" s="28">
        <f>IF(COUNTA(大表[[#This Row],[舉例：陳大文]:[例：108]])=2,COUNTIF(大表[名+時數],大表[[#This Row],[名+時數]]),0)</f>
        <v>0</v>
      </c>
      <c r="T978" s="28" t="str">
        <f t="shared" si="109"/>
        <v>Sxxx</v>
      </c>
      <c r="U978" s="28" t="str">
        <f t="shared" si="110"/>
        <v>2526</v>
      </c>
      <c r="V978" s="28" t="str">
        <f t="shared" si="111"/>
        <v/>
      </c>
      <c r="W978" s="34"/>
      <c r="X978" s="35"/>
      <c r="Y978" s="52"/>
      <c r="Z978" s="31"/>
      <c r="AA978" s="31"/>
      <c r="AB978" s="31"/>
      <c r="AC97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8" s="173"/>
      <c r="AE978" s="174"/>
      <c r="AF978" s="174"/>
      <c r="AG978" s="174"/>
      <c r="AH978" s="174"/>
      <c r="AI978" s="179" t="str">
        <f>TRIM(CLEAN(大表[[#This Row],[舉例：陳大文]]))&amp;大表[[#This Row],[例：108]]</f>
        <v/>
      </c>
    </row>
    <row r="979" spans="2:35" ht="16.2" x14ac:dyDescent="0.3"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93"/>
      <c r="M979" s="28">
        <v>963</v>
      </c>
      <c r="N979" s="28" t="str">
        <f>IF(大表[[#This Row],[有效 / 無效]]="有效",大表[[#This Row],[序]],"")</f>
        <v/>
      </c>
      <c r="O979" s="28" t="str">
        <f t="shared" si="105"/>
        <v>紀念品</v>
      </c>
      <c r="P979" s="84">
        <f t="shared" ca="1" si="106"/>
        <v>46322</v>
      </c>
      <c r="Q979" s="28">
        <f t="shared" si="107"/>
        <v>0</v>
      </c>
      <c r="R979" s="28">
        <f t="shared" si="108"/>
        <v>0</v>
      </c>
      <c r="S979" s="28">
        <f>IF(COUNTA(大表[[#This Row],[舉例：陳大文]:[例：108]])=2,COUNTIF(大表[名+時數],大表[[#This Row],[名+時數]]),0)</f>
        <v>0</v>
      </c>
      <c r="T979" s="28" t="str">
        <f t="shared" si="109"/>
        <v>Sxxx</v>
      </c>
      <c r="U979" s="28" t="str">
        <f t="shared" si="110"/>
        <v>2526</v>
      </c>
      <c r="V979" s="28" t="str">
        <f t="shared" si="111"/>
        <v/>
      </c>
      <c r="W979" s="34"/>
      <c r="X979" s="35"/>
      <c r="Y979" s="52"/>
      <c r="Z979" s="31"/>
      <c r="AA979" s="31"/>
      <c r="AB979" s="31"/>
      <c r="AC97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79" s="173"/>
      <c r="AE979" s="174"/>
      <c r="AF979" s="174"/>
      <c r="AG979" s="174"/>
      <c r="AH979" s="174"/>
      <c r="AI979" s="179" t="str">
        <f>TRIM(CLEAN(大表[[#This Row],[舉例：陳大文]]))&amp;大表[[#This Row],[例：108]]</f>
        <v/>
      </c>
    </row>
    <row r="980" spans="2:35" ht="16.2" x14ac:dyDescent="0.3"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93"/>
      <c r="M980" s="28">
        <v>964</v>
      </c>
      <c r="N980" s="28" t="str">
        <f>IF(大表[[#This Row],[有效 / 無效]]="有效",大表[[#This Row],[序]],"")</f>
        <v/>
      </c>
      <c r="O980" s="28" t="str">
        <f t="shared" si="105"/>
        <v>紀念品</v>
      </c>
      <c r="P980" s="84">
        <f t="shared" ca="1" si="106"/>
        <v>46322</v>
      </c>
      <c r="Q980" s="28">
        <f t="shared" si="107"/>
        <v>0</v>
      </c>
      <c r="R980" s="28">
        <f t="shared" si="108"/>
        <v>0</v>
      </c>
      <c r="S980" s="28">
        <f>IF(COUNTA(大表[[#This Row],[舉例：陳大文]:[例：108]])=2,COUNTIF(大表[名+時數],大表[[#This Row],[名+時數]]),0)</f>
        <v>0</v>
      </c>
      <c r="T980" s="28" t="str">
        <f t="shared" si="109"/>
        <v>Sxxx</v>
      </c>
      <c r="U980" s="28" t="str">
        <f t="shared" si="110"/>
        <v>2526</v>
      </c>
      <c r="V980" s="28" t="str">
        <f t="shared" si="111"/>
        <v/>
      </c>
      <c r="W980" s="34"/>
      <c r="X980" s="35"/>
      <c r="Y980" s="52"/>
      <c r="Z980" s="31"/>
      <c r="AA980" s="31"/>
      <c r="AB980" s="31"/>
      <c r="AC98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0" s="173"/>
      <c r="AE980" s="174"/>
      <c r="AF980" s="174"/>
      <c r="AG980" s="174"/>
      <c r="AH980" s="174"/>
      <c r="AI980" s="179" t="str">
        <f>TRIM(CLEAN(大表[[#This Row],[舉例：陳大文]]))&amp;大表[[#This Row],[例：108]]</f>
        <v/>
      </c>
    </row>
    <row r="981" spans="2:35" ht="16.2" x14ac:dyDescent="0.3"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93"/>
      <c r="M981" s="28">
        <v>965</v>
      </c>
      <c r="N981" s="28" t="str">
        <f>IF(大表[[#This Row],[有效 / 無效]]="有效",大表[[#This Row],[序]],"")</f>
        <v/>
      </c>
      <c r="O981" s="28" t="str">
        <f t="shared" si="105"/>
        <v>紀念品</v>
      </c>
      <c r="P981" s="84">
        <f t="shared" ca="1" si="106"/>
        <v>46322</v>
      </c>
      <c r="Q981" s="28">
        <f t="shared" si="107"/>
        <v>0</v>
      </c>
      <c r="R981" s="28">
        <f t="shared" si="108"/>
        <v>0</v>
      </c>
      <c r="S981" s="28">
        <f>IF(COUNTA(大表[[#This Row],[舉例：陳大文]:[例：108]])=2,COUNTIF(大表[名+時數],大表[[#This Row],[名+時數]]),0)</f>
        <v>0</v>
      </c>
      <c r="T981" s="28" t="str">
        <f t="shared" si="109"/>
        <v>Sxxx</v>
      </c>
      <c r="U981" s="28" t="str">
        <f t="shared" si="110"/>
        <v>2526</v>
      </c>
      <c r="V981" s="28" t="str">
        <f t="shared" si="111"/>
        <v/>
      </c>
      <c r="W981" s="34"/>
      <c r="X981" s="35"/>
      <c r="Y981" s="52"/>
      <c r="Z981" s="31"/>
      <c r="AA981" s="31"/>
      <c r="AB981" s="31"/>
      <c r="AC98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1" s="173"/>
      <c r="AE981" s="174"/>
      <c r="AF981" s="174"/>
      <c r="AG981" s="174"/>
      <c r="AH981" s="174"/>
      <c r="AI981" s="179" t="str">
        <f>TRIM(CLEAN(大表[[#This Row],[舉例：陳大文]]))&amp;大表[[#This Row],[例：108]]</f>
        <v/>
      </c>
    </row>
    <row r="982" spans="2:35" ht="16.2" x14ac:dyDescent="0.3"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93"/>
      <c r="M982" s="28">
        <v>966</v>
      </c>
      <c r="N982" s="28" t="str">
        <f>IF(大表[[#This Row],[有效 / 無效]]="有效",大表[[#This Row],[序]],"")</f>
        <v/>
      </c>
      <c r="O982" s="28" t="str">
        <f t="shared" si="105"/>
        <v>紀念品</v>
      </c>
      <c r="P982" s="84">
        <f t="shared" ca="1" si="106"/>
        <v>46322</v>
      </c>
      <c r="Q982" s="28">
        <f t="shared" si="107"/>
        <v>0</v>
      </c>
      <c r="R982" s="28">
        <f t="shared" si="108"/>
        <v>0</v>
      </c>
      <c r="S982" s="28">
        <f>IF(COUNTA(大表[[#This Row],[舉例：陳大文]:[例：108]])=2,COUNTIF(大表[名+時數],大表[[#This Row],[名+時數]]),0)</f>
        <v>0</v>
      </c>
      <c r="T982" s="28" t="str">
        <f t="shared" si="109"/>
        <v>Sxxx</v>
      </c>
      <c r="U982" s="28" t="str">
        <f t="shared" si="110"/>
        <v>2526</v>
      </c>
      <c r="V982" s="28" t="str">
        <f t="shared" si="111"/>
        <v/>
      </c>
      <c r="W982" s="34"/>
      <c r="X982" s="35"/>
      <c r="Y982" s="52"/>
      <c r="Z982" s="31"/>
      <c r="AA982" s="31"/>
      <c r="AB982" s="31"/>
      <c r="AC98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2" s="173"/>
      <c r="AE982" s="174"/>
      <c r="AF982" s="174"/>
      <c r="AG982" s="174"/>
      <c r="AH982" s="174"/>
      <c r="AI982" s="179" t="str">
        <f>TRIM(CLEAN(大表[[#This Row],[舉例：陳大文]]))&amp;大表[[#This Row],[例：108]]</f>
        <v/>
      </c>
    </row>
    <row r="983" spans="2:35" ht="16.2" x14ac:dyDescent="0.3"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93"/>
      <c r="M983" s="28">
        <v>967</v>
      </c>
      <c r="N983" s="28" t="str">
        <f>IF(大表[[#This Row],[有效 / 無效]]="有效",大表[[#This Row],[序]],"")</f>
        <v/>
      </c>
      <c r="O983" s="28" t="str">
        <f t="shared" si="105"/>
        <v>紀念品</v>
      </c>
      <c r="P983" s="84">
        <f t="shared" ca="1" si="106"/>
        <v>46322</v>
      </c>
      <c r="Q983" s="28">
        <f t="shared" si="107"/>
        <v>0</v>
      </c>
      <c r="R983" s="28">
        <f t="shared" si="108"/>
        <v>0</v>
      </c>
      <c r="S983" s="28">
        <f>IF(COUNTA(大表[[#This Row],[舉例：陳大文]:[例：108]])=2,COUNTIF(大表[名+時數],大表[[#This Row],[名+時數]]),0)</f>
        <v>0</v>
      </c>
      <c r="T983" s="28" t="str">
        <f t="shared" si="109"/>
        <v>Sxxx</v>
      </c>
      <c r="U983" s="28" t="str">
        <f t="shared" si="110"/>
        <v>2526</v>
      </c>
      <c r="V983" s="28" t="str">
        <f t="shared" si="111"/>
        <v/>
      </c>
      <c r="W983" s="34"/>
      <c r="X983" s="35"/>
      <c r="Y983" s="52"/>
      <c r="Z983" s="31"/>
      <c r="AA983" s="31"/>
      <c r="AB983" s="31"/>
      <c r="AC98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3" s="173"/>
      <c r="AE983" s="174"/>
      <c r="AF983" s="174"/>
      <c r="AG983" s="174"/>
      <c r="AH983" s="174"/>
      <c r="AI983" s="179" t="str">
        <f>TRIM(CLEAN(大表[[#This Row],[舉例：陳大文]]))&amp;大表[[#This Row],[例：108]]</f>
        <v/>
      </c>
    </row>
    <row r="984" spans="2:35" ht="16.2" x14ac:dyDescent="0.3"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93"/>
      <c r="M984" s="28">
        <v>968</v>
      </c>
      <c r="N984" s="28" t="str">
        <f>IF(大表[[#This Row],[有效 / 無效]]="有效",大表[[#This Row],[序]],"")</f>
        <v/>
      </c>
      <c r="O984" s="28" t="str">
        <f t="shared" si="105"/>
        <v>紀念品</v>
      </c>
      <c r="P984" s="84">
        <f t="shared" ca="1" si="106"/>
        <v>46322</v>
      </c>
      <c r="Q984" s="28">
        <f t="shared" si="107"/>
        <v>0</v>
      </c>
      <c r="R984" s="28">
        <f t="shared" si="108"/>
        <v>0</v>
      </c>
      <c r="S984" s="28">
        <f>IF(COUNTA(大表[[#This Row],[舉例：陳大文]:[例：108]])=2,COUNTIF(大表[名+時數],大表[[#This Row],[名+時數]]),0)</f>
        <v>0</v>
      </c>
      <c r="T984" s="28" t="str">
        <f t="shared" si="109"/>
        <v>Sxxx</v>
      </c>
      <c r="U984" s="28" t="str">
        <f t="shared" si="110"/>
        <v>2526</v>
      </c>
      <c r="V984" s="28" t="str">
        <f t="shared" si="111"/>
        <v/>
      </c>
      <c r="W984" s="34"/>
      <c r="X984" s="35"/>
      <c r="Y984" s="52"/>
      <c r="Z984" s="31"/>
      <c r="AA984" s="31"/>
      <c r="AB984" s="31"/>
      <c r="AC98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4" s="173"/>
      <c r="AE984" s="174"/>
      <c r="AF984" s="174"/>
      <c r="AG984" s="174"/>
      <c r="AH984" s="174"/>
      <c r="AI984" s="179" t="str">
        <f>TRIM(CLEAN(大表[[#This Row],[舉例：陳大文]]))&amp;大表[[#This Row],[例：108]]</f>
        <v/>
      </c>
    </row>
    <row r="985" spans="2:35" ht="16.2" x14ac:dyDescent="0.3"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93"/>
      <c r="M985" s="28">
        <v>969</v>
      </c>
      <c r="N985" s="28" t="str">
        <f>IF(大表[[#This Row],[有效 / 無效]]="有效",大表[[#This Row],[序]],"")</f>
        <v/>
      </c>
      <c r="O985" s="28" t="str">
        <f t="shared" si="105"/>
        <v>紀念品</v>
      </c>
      <c r="P985" s="84">
        <f t="shared" ca="1" si="106"/>
        <v>46322</v>
      </c>
      <c r="Q985" s="28">
        <f t="shared" si="107"/>
        <v>0</v>
      </c>
      <c r="R985" s="28">
        <f t="shared" si="108"/>
        <v>0</v>
      </c>
      <c r="S985" s="28">
        <f>IF(COUNTA(大表[[#This Row],[舉例：陳大文]:[例：108]])=2,COUNTIF(大表[名+時數],大表[[#This Row],[名+時數]]),0)</f>
        <v>0</v>
      </c>
      <c r="T985" s="28" t="str">
        <f t="shared" si="109"/>
        <v>Sxxx</v>
      </c>
      <c r="U985" s="28" t="str">
        <f t="shared" si="110"/>
        <v>2526</v>
      </c>
      <c r="V985" s="28" t="str">
        <f t="shared" si="111"/>
        <v/>
      </c>
      <c r="W985" s="34"/>
      <c r="X985" s="35"/>
      <c r="Y985" s="52"/>
      <c r="Z985" s="31"/>
      <c r="AA985" s="31"/>
      <c r="AB985" s="31"/>
      <c r="AC98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5" s="173"/>
      <c r="AE985" s="174"/>
      <c r="AF985" s="174"/>
      <c r="AG985" s="174"/>
      <c r="AH985" s="174"/>
      <c r="AI985" s="179" t="str">
        <f>TRIM(CLEAN(大表[[#This Row],[舉例：陳大文]]))&amp;大表[[#This Row],[例：108]]</f>
        <v/>
      </c>
    </row>
    <row r="986" spans="2:35" ht="16.2" x14ac:dyDescent="0.3"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93"/>
      <c r="M986" s="28">
        <v>970</v>
      </c>
      <c r="N986" s="28" t="str">
        <f>IF(大表[[#This Row],[有效 / 無效]]="有效",大表[[#This Row],[序]],"")</f>
        <v/>
      </c>
      <c r="O986" s="28" t="str">
        <f t="shared" si="105"/>
        <v>紀念品</v>
      </c>
      <c r="P986" s="84">
        <f t="shared" ca="1" si="106"/>
        <v>46322</v>
      </c>
      <c r="Q986" s="28">
        <f t="shared" si="107"/>
        <v>0</v>
      </c>
      <c r="R986" s="28">
        <f t="shared" si="108"/>
        <v>0</v>
      </c>
      <c r="S986" s="28">
        <f>IF(COUNTA(大表[[#This Row],[舉例：陳大文]:[例：108]])=2,COUNTIF(大表[名+時數],大表[[#This Row],[名+時數]]),0)</f>
        <v>0</v>
      </c>
      <c r="T986" s="28" t="str">
        <f t="shared" si="109"/>
        <v>Sxxx</v>
      </c>
      <c r="U986" s="28" t="str">
        <f t="shared" si="110"/>
        <v>2526</v>
      </c>
      <c r="V986" s="28" t="str">
        <f t="shared" si="111"/>
        <v/>
      </c>
      <c r="W986" s="34"/>
      <c r="X986" s="35"/>
      <c r="Y986" s="52"/>
      <c r="Z986" s="31"/>
      <c r="AA986" s="31"/>
      <c r="AB986" s="31"/>
      <c r="AC98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6" s="173"/>
      <c r="AE986" s="174"/>
      <c r="AF986" s="174"/>
      <c r="AG986" s="174"/>
      <c r="AH986" s="174"/>
      <c r="AI986" s="179" t="str">
        <f>TRIM(CLEAN(大表[[#This Row],[舉例：陳大文]]))&amp;大表[[#This Row],[例：108]]</f>
        <v/>
      </c>
    </row>
    <row r="987" spans="2:35" ht="16.2" x14ac:dyDescent="0.3"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93"/>
      <c r="M987" s="28">
        <v>971</v>
      </c>
      <c r="N987" s="28" t="str">
        <f>IF(大表[[#This Row],[有效 / 無效]]="有效",大表[[#This Row],[序]],"")</f>
        <v/>
      </c>
      <c r="O987" s="28" t="str">
        <f t="shared" si="105"/>
        <v>紀念品</v>
      </c>
      <c r="P987" s="84">
        <f t="shared" ca="1" si="106"/>
        <v>46322</v>
      </c>
      <c r="Q987" s="28">
        <f t="shared" si="107"/>
        <v>0</v>
      </c>
      <c r="R987" s="28">
        <f t="shared" si="108"/>
        <v>0</v>
      </c>
      <c r="S987" s="28">
        <f>IF(COUNTA(大表[[#This Row],[舉例：陳大文]:[例：108]])=2,COUNTIF(大表[名+時數],大表[[#This Row],[名+時數]]),0)</f>
        <v>0</v>
      </c>
      <c r="T987" s="28" t="str">
        <f t="shared" si="109"/>
        <v>Sxxx</v>
      </c>
      <c r="U987" s="28" t="str">
        <f t="shared" si="110"/>
        <v>2526</v>
      </c>
      <c r="V987" s="28" t="str">
        <f t="shared" si="111"/>
        <v/>
      </c>
      <c r="W987" s="34"/>
      <c r="X987" s="35"/>
      <c r="Y987" s="52"/>
      <c r="Z987" s="31"/>
      <c r="AA987" s="31"/>
      <c r="AB987" s="31"/>
      <c r="AC98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7" s="173"/>
      <c r="AE987" s="174"/>
      <c r="AF987" s="174"/>
      <c r="AG987" s="174"/>
      <c r="AH987" s="174"/>
      <c r="AI987" s="179" t="str">
        <f>TRIM(CLEAN(大表[[#This Row],[舉例：陳大文]]))&amp;大表[[#This Row],[例：108]]</f>
        <v/>
      </c>
    </row>
    <row r="988" spans="2:35" ht="16.2" x14ac:dyDescent="0.3"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93"/>
      <c r="M988" s="28">
        <v>972</v>
      </c>
      <c r="N988" s="28" t="str">
        <f>IF(大表[[#This Row],[有效 / 無效]]="有效",大表[[#This Row],[序]],"")</f>
        <v/>
      </c>
      <c r="O988" s="28" t="str">
        <f t="shared" si="105"/>
        <v>紀念品</v>
      </c>
      <c r="P988" s="84">
        <f t="shared" ca="1" si="106"/>
        <v>46322</v>
      </c>
      <c r="Q988" s="28">
        <f t="shared" si="107"/>
        <v>0</v>
      </c>
      <c r="R988" s="28">
        <f t="shared" si="108"/>
        <v>0</v>
      </c>
      <c r="S988" s="28">
        <f>IF(COUNTA(大表[[#This Row],[舉例：陳大文]:[例：108]])=2,COUNTIF(大表[名+時數],大表[[#This Row],[名+時數]]),0)</f>
        <v>0</v>
      </c>
      <c r="T988" s="28" t="str">
        <f t="shared" si="109"/>
        <v>Sxxx</v>
      </c>
      <c r="U988" s="28" t="str">
        <f t="shared" si="110"/>
        <v>2526</v>
      </c>
      <c r="V988" s="28" t="str">
        <f t="shared" si="111"/>
        <v/>
      </c>
      <c r="W988" s="34"/>
      <c r="X988" s="35"/>
      <c r="Y988" s="52"/>
      <c r="Z988" s="31"/>
      <c r="AA988" s="31"/>
      <c r="AB988" s="31"/>
      <c r="AC98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8" s="173"/>
      <c r="AE988" s="174"/>
      <c r="AF988" s="174"/>
      <c r="AG988" s="174"/>
      <c r="AH988" s="174"/>
      <c r="AI988" s="179" t="str">
        <f>TRIM(CLEAN(大表[[#This Row],[舉例：陳大文]]))&amp;大表[[#This Row],[例：108]]</f>
        <v/>
      </c>
    </row>
    <row r="989" spans="2:35" ht="16.2" x14ac:dyDescent="0.3"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93"/>
      <c r="M989" s="28">
        <v>973</v>
      </c>
      <c r="N989" s="28" t="str">
        <f>IF(大表[[#This Row],[有效 / 無效]]="有效",大表[[#This Row],[序]],"")</f>
        <v/>
      </c>
      <c r="O989" s="28" t="str">
        <f t="shared" si="105"/>
        <v>紀念品</v>
      </c>
      <c r="P989" s="84">
        <f t="shared" ca="1" si="106"/>
        <v>46322</v>
      </c>
      <c r="Q989" s="28">
        <f t="shared" si="107"/>
        <v>0</v>
      </c>
      <c r="R989" s="28">
        <f t="shared" si="108"/>
        <v>0</v>
      </c>
      <c r="S989" s="28">
        <f>IF(COUNTA(大表[[#This Row],[舉例：陳大文]:[例：108]])=2,COUNTIF(大表[名+時數],大表[[#This Row],[名+時數]]),0)</f>
        <v>0</v>
      </c>
      <c r="T989" s="28" t="str">
        <f t="shared" si="109"/>
        <v>Sxxx</v>
      </c>
      <c r="U989" s="28" t="str">
        <f t="shared" si="110"/>
        <v>2526</v>
      </c>
      <c r="V989" s="28" t="str">
        <f t="shared" si="111"/>
        <v/>
      </c>
      <c r="W989" s="34"/>
      <c r="X989" s="35"/>
      <c r="Y989" s="52"/>
      <c r="Z989" s="31"/>
      <c r="AA989" s="31"/>
      <c r="AB989" s="31"/>
      <c r="AC98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89" s="173"/>
      <c r="AE989" s="174"/>
      <c r="AF989" s="174"/>
      <c r="AG989" s="174"/>
      <c r="AH989" s="174"/>
      <c r="AI989" s="179" t="str">
        <f>TRIM(CLEAN(大表[[#This Row],[舉例：陳大文]]))&amp;大表[[#This Row],[例：108]]</f>
        <v/>
      </c>
    </row>
    <row r="990" spans="2:35" ht="16.2" x14ac:dyDescent="0.3"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93"/>
      <c r="M990" s="28">
        <v>974</v>
      </c>
      <c r="N990" s="28" t="str">
        <f>IF(大表[[#This Row],[有效 / 無效]]="有效",大表[[#This Row],[序]],"")</f>
        <v/>
      </c>
      <c r="O990" s="28" t="str">
        <f t="shared" si="105"/>
        <v>紀念品</v>
      </c>
      <c r="P990" s="84">
        <f t="shared" ca="1" si="106"/>
        <v>46322</v>
      </c>
      <c r="Q990" s="28">
        <f t="shared" si="107"/>
        <v>0</v>
      </c>
      <c r="R990" s="28">
        <f t="shared" si="108"/>
        <v>0</v>
      </c>
      <c r="S990" s="28">
        <f>IF(COUNTA(大表[[#This Row],[舉例：陳大文]:[例：108]])=2,COUNTIF(大表[名+時數],大表[[#This Row],[名+時數]]),0)</f>
        <v>0</v>
      </c>
      <c r="T990" s="28" t="str">
        <f t="shared" si="109"/>
        <v>Sxxx</v>
      </c>
      <c r="U990" s="28" t="str">
        <f t="shared" si="110"/>
        <v>2526</v>
      </c>
      <c r="V990" s="28" t="str">
        <f t="shared" si="111"/>
        <v/>
      </c>
      <c r="W990" s="34"/>
      <c r="X990" s="35"/>
      <c r="Y990" s="52"/>
      <c r="Z990" s="31"/>
      <c r="AA990" s="31"/>
      <c r="AB990" s="31"/>
      <c r="AC99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0" s="173"/>
      <c r="AE990" s="174"/>
      <c r="AF990" s="174"/>
      <c r="AG990" s="174"/>
      <c r="AH990" s="174"/>
      <c r="AI990" s="179" t="str">
        <f>TRIM(CLEAN(大表[[#This Row],[舉例：陳大文]]))&amp;大表[[#This Row],[例：108]]</f>
        <v/>
      </c>
    </row>
    <row r="991" spans="2:35" ht="16.2" x14ac:dyDescent="0.3"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93"/>
      <c r="M991" s="28">
        <v>975</v>
      </c>
      <c r="N991" s="28" t="str">
        <f>IF(大表[[#This Row],[有效 / 無效]]="有效",大表[[#This Row],[序]],"")</f>
        <v/>
      </c>
      <c r="O991" s="28" t="str">
        <f t="shared" si="105"/>
        <v>紀念品</v>
      </c>
      <c r="P991" s="84">
        <f t="shared" ca="1" si="106"/>
        <v>46322</v>
      </c>
      <c r="Q991" s="28">
        <f t="shared" si="107"/>
        <v>0</v>
      </c>
      <c r="R991" s="28">
        <f t="shared" si="108"/>
        <v>0</v>
      </c>
      <c r="S991" s="28">
        <f>IF(COUNTA(大表[[#This Row],[舉例：陳大文]:[例：108]])=2,COUNTIF(大表[名+時數],大表[[#This Row],[名+時數]]),0)</f>
        <v>0</v>
      </c>
      <c r="T991" s="28" t="str">
        <f t="shared" si="109"/>
        <v>Sxxx</v>
      </c>
      <c r="U991" s="28" t="str">
        <f t="shared" si="110"/>
        <v>2526</v>
      </c>
      <c r="V991" s="28" t="str">
        <f t="shared" si="111"/>
        <v/>
      </c>
      <c r="W991" s="34"/>
      <c r="X991" s="35"/>
      <c r="Y991" s="52"/>
      <c r="Z991" s="31"/>
      <c r="AA991" s="31"/>
      <c r="AB991" s="31"/>
      <c r="AC99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1" s="173"/>
      <c r="AE991" s="174"/>
      <c r="AF991" s="174"/>
      <c r="AG991" s="174"/>
      <c r="AH991" s="174"/>
      <c r="AI991" s="179" t="str">
        <f>TRIM(CLEAN(大表[[#This Row],[舉例：陳大文]]))&amp;大表[[#This Row],[例：108]]</f>
        <v/>
      </c>
    </row>
    <row r="992" spans="2:35" ht="16.2" x14ac:dyDescent="0.3"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93"/>
      <c r="M992" s="28">
        <v>976</v>
      </c>
      <c r="N992" s="28" t="str">
        <f>IF(大表[[#This Row],[有效 / 無效]]="有效",大表[[#This Row],[序]],"")</f>
        <v/>
      </c>
      <c r="O992" s="28" t="str">
        <f t="shared" si="105"/>
        <v>紀念品</v>
      </c>
      <c r="P992" s="84">
        <f t="shared" ca="1" si="106"/>
        <v>46322</v>
      </c>
      <c r="Q992" s="28">
        <f t="shared" si="107"/>
        <v>0</v>
      </c>
      <c r="R992" s="28">
        <f t="shared" si="108"/>
        <v>0</v>
      </c>
      <c r="S992" s="28">
        <f>IF(COUNTA(大表[[#This Row],[舉例：陳大文]:[例：108]])=2,COUNTIF(大表[名+時數],大表[[#This Row],[名+時數]]),0)</f>
        <v>0</v>
      </c>
      <c r="T992" s="28" t="str">
        <f t="shared" si="109"/>
        <v>Sxxx</v>
      </c>
      <c r="U992" s="28" t="str">
        <f t="shared" si="110"/>
        <v>2526</v>
      </c>
      <c r="V992" s="28" t="str">
        <f t="shared" si="111"/>
        <v/>
      </c>
      <c r="W992" s="34"/>
      <c r="X992" s="35"/>
      <c r="Y992" s="52"/>
      <c r="Z992" s="31"/>
      <c r="AA992" s="31"/>
      <c r="AB992" s="31"/>
      <c r="AC99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2" s="173"/>
      <c r="AE992" s="174"/>
      <c r="AF992" s="174"/>
      <c r="AG992" s="174"/>
      <c r="AH992" s="174"/>
      <c r="AI992" s="179" t="str">
        <f>TRIM(CLEAN(大表[[#This Row],[舉例：陳大文]]))&amp;大表[[#This Row],[例：108]]</f>
        <v/>
      </c>
    </row>
    <row r="993" spans="2:35" ht="16.2" x14ac:dyDescent="0.3"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93"/>
      <c r="M993" s="28">
        <v>977</v>
      </c>
      <c r="N993" s="28" t="str">
        <f>IF(大表[[#This Row],[有效 / 無效]]="有效",大表[[#This Row],[序]],"")</f>
        <v/>
      </c>
      <c r="O993" s="28" t="str">
        <f t="shared" si="105"/>
        <v>紀念品</v>
      </c>
      <c r="P993" s="84">
        <f t="shared" ca="1" si="106"/>
        <v>46322</v>
      </c>
      <c r="Q993" s="28">
        <f t="shared" si="107"/>
        <v>0</v>
      </c>
      <c r="R993" s="28">
        <f t="shared" si="108"/>
        <v>0</v>
      </c>
      <c r="S993" s="28">
        <f>IF(COUNTA(大表[[#This Row],[舉例：陳大文]:[例：108]])=2,COUNTIF(大表[名+時數],大表[[#This Row],[名+時數]]),0)</f>
        <v>0</v>
      </c>
      <c r="T993" s="28" t="str">
        <f t="shared" si="109"/>
        <v>Sxxx</v>
      </c>
      <c r="U993" s="28" t="str">
        <f t="shared" si="110"/>
        <v>2526</v>
      </c>
      <c r="V993" s="28" t="str">
        <f t="shared" si="111"/>
        <v/>
      </c>
      <c r="W993" s="34"/>
      <c r="X993" s="35"/>
      <c r="Y993" s="52"/>
      <c r="Z993" s="31"/>
      <c r="AA993" s="31"/>
      <c r="AB993" s="31"/>
      <c r="AC99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3" s="173"/>
      <c r="AE993" s="174"/>
      <c r="AF993" s="174"/>
      <c r="AG993" s="174"/>
      <c r="AH993" s="174"/>
      <c r="AI993" s="179" t="str">
        <f>TRIM(CLEAN(大表[[#This Row],[舉例：陳大文]]))&amp;大表[[#This Row],[例：108]]</f>
        <v/>
      </c>
    </row>
    <row r="994" spans="2:35" ht="16.2" x14ac:dyDescent="0.3"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93"/>
      <c r="M994" s="28">
        <v>978</v>
      </c>
      <c r="N994" s="28" t="str">
        <f>IF(大表[[#This Row],[有效 / 無效]]="有效",大表[[#This Row],[序]],"")</f>
        <v/>
      </c>
      <c r="O994" s="28" t="str">
        <f t="shared" si="105"/>
        <v>紀念品</v>
      </c>
      <c r="P994" s="84">
        <f t="shared" ca="1" si="106"/>
        <v>46322</v>
      </c>
      <c r="Q994" s="28">
        <f t="shared" si="107"/>
        <v>0</v>
      </c>
      <c r="R994" s="28">
        <f t="shared" si="108"/>
        <v>0</v>
      </c>
      <c r="S994" s="28">
        <f>IF(COUNTA(大表[[#This Row],[舉例：陳大文]:[例：108]])=2,COUNTIF(大表[名+時數],大表[[#This Row],[名+時數]]),0)</f>
        <v>0</v>
      </c>
      <c r="T994" s="28" t="str">
        <f t="shared" si="109"/>
        <v>Sxxx</v>
      </c>
      <c r="U994" s="28" t="str">
        <f t="shared" si="110"/>
        <v>2526</v>
      </c>
      <c r="V994" s="28" t="str">
        <f t="shared" si="111"/>
        <v/>
      </c>
      <c r="W994" s="34"/>
      <c r="X994" s="35"/>
      <c r="Y994" s="52"/>
      <c r="Z994" s="31"/>
      <c r="AA994" s="31"/>
      <c r="AB994" s="31"/>
      <c r="AC99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4" s="173"/>
      <c r="AE994" s="174"/>
      <c r="AF994" s="174"/>
      <c r="AG994" s="174"/>
      <c r="AH994" s="174"/>
      <c r="AI994" s="179" t="str">
        <f>TRIM(CLEAN(大表[[#This Row],[舉例：陳大文]]))&amp;大表[[#This Row],[例：108]]</f>
        <v/>
      </c>
    </row>
    <row r="995" spans="2:35" ht="16.2" x14ac:dyDescent="0.3"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93"/>
      <c r="M995" s="28">
        <v>979</v>
      </c>
      <c r="N995" s="28" t="str">
        <f>IF(大表[[#This Row],[有效 / 無效]]="有效",大表[[#This Row],[序]],"")</f>
        <v/>
      </c>
      <c r="O995" s="28" t="str">
        <f t="shared" si="105"/>
        <v>紀念品</v>
      </c>
      <c r="P995" s="84">
        <f t="shared" ca="1" si="106"/>
        <v>46322</v>
      </c>
      <c r="Q995" s="28">
        <f t="shared" si="107"/>
        <v>0</v>
      </c>
      <c r="R995" s="28">
        <f t="shared" si="108"/>
        <v>0</v>
      </c>
      <c r="S995" s="28">
        <f>IF(COUNTA(大表[[#This Row],[舉例：陳大文]:[例：108]])=2,COUNTIF(大表[名+時數],大表[[#This Row],[名+時數]]),0)</f>
        <v>0</v>
      </c>
      <c r="T995" s="28" t="str">
        <f t="shared" si="109"/>
        <v>Sxxx</v>
      </c>
      <c r="U995" s="28" t="str">
        <f t="shared" si="110"/>
        <v>2526</v>
      </c>
      <c r="V995" s="28" t="str">
        <f t="shared" si="111"/>
        <v/>
      </c>
      <c r="W995" s="34"/>
      <c r="X995" s="35"/>
      <c r="Y995" s="52"/>
      <c r="Z995" s="31"/>
      <c r="AA995" s="31"/>
      <c r="AB995" s="31"/>
      <c r="AC99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5" s="173"/>
      <c r="AE995" s="174"/>
      <c r="AF995" s="174"/>
      <c r="AG995" s="174"/>
      <c r="AH995" s="174"/>
      <c r="AI995" s="179" t="str">
        <f>TRIM(CLEAN(大表[[#This Row],[舉例：陳大文]]))&amp;大表[[#This Row],[例：108]]</f>
        <v/>
      </c>
    </row>
    <row r="996" spans="2:35" ht="16.2" x14ac:dyDescent="0.3"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93"/>
      <c r="M996" s="28">
        <v>980</v>
      </c>
      <c r="N996" s="28" t="str">
        <f>IF(大表[[#This Row],[有效 / 無效]]="有效",大表[[#This Row],[序]],"")</f>
        <v/>
      </c>
      <c r="O996" s="28" t="str">
        <f t="shared" si="105"/>
        <v>紀念品</v>
      </c>
      <c r="P996" s="84">
        <f t="shared" ca="1" si="106"/>
        <v>46322</v>
      </c>
      <c r="Q996" s="28">
        <f t="shared" si="107"/>
        <v>0</v>
      </c>
      <c r="R996" s="28">
        <f t="shared" si="108"/>
        <v>0</v>
      </c>
      <c r="S996" s="28">
        <f>IF(COUNTA(大表[[#This Row],[舉例：陳大文]:[例：108]])=2,COUNTIF(大表[名+時數],大表[[#This Row],[名+時數]]),0)</f>
        <v>0</v>
      </c>
      <c r="T996" s="28" t="str">
        <f t="shared" si="109"/>
        <v>Sxxx</v>
      </c>
      <c r="U996" s="28" t="str">
        <f t="shared" si="110"/>
        <v>2526</v>
      </c>
      <c r="V996" s="28" t="str">
        <f t="shared" si="111"/>
        <v/>
      </c>
      <c r="W996" s="34"/>
      <c r="X996" s="35"/>
      <c r="Y996" s="52"/>
      <c r="Z996" s="31"/>
      <c r="AA996" s="31"/>
      <c r="AB996" s="31"/>
      <c r="AC99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6" s="173"/>
      <c r="AE996" s="174"/>
      <c r="AF996" s="174"/>
      <c r="AG996" s="174"/>
      <c r="AH996" s="174"/>
      <c r="AI996" s="179" t="str">
        <f>TRIM(CLEAN(大表[[#This Row],[舉例：陳大文]]))&amp;大表[[#This Row],[例：108]]</f>
        <v/>
      </c>
    </row>
    <row r="997" spans="2:35" ht="16.2" x14ac:dyDescent="0.3"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93"/>
      <c r="M997" s="28">
        <v>981</v>
      </c>
      <c r="N997" s="28" t="str">
        <f>IF(大表[[#This Row],[有效 / 無效]]="有效",大表[[#This Row],[序]],"")</f>
        <v/>
      </c>
      <c r="O997" s="28" t="str">
        <f t="shared" si="105"/>
        <v>紀念品</v>
      </c>
      <c r="P997" s="84">
        <f t="shared" ca="1" si="106"/>
        <v>46322</v>
      </c>
      <c r="Q997" s="28">
        <f t="shared" si="107"/>
        <v>0</v>
      </c>
      <c r="R997" s="28">
        <f t="shared" si="108"/>
        <v>0</v>
      </c>
      <c r="S997" s="28">
        <f>IF(COUNTA(大表[[#This Row],[舉例：陳大文]:[例：108]])=2,COUNTIF(大表[名+時數],大表[[#This Row],[名+時數]]),0)</f>
        <v>0</v>
      </c>
      <c r="T997" s="28" t="str">
        <f t="shared" si="109"/>
        <v>Sxxx</v>
      </c>
      <c r="U997" s="28" t="str">
        <f t="shared" si="110"/>
        <v>2526</v>
      </c>
      <c r="V997" s="28" t="str">
        <f t="shared" si="111"/>
        <v/>
      </c>
      <c r="W997" s="34"/>
      <c r="X997" s="35"/>
      <c r="Y997" s="52"/>
      <c r="Z997" s="31"/>
      <c r="AA997" s="31"/>
      <c r="AB997" s="31"/>
      <c r="AC99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7" s="173"/>
      <c r="AE997" s="174"/>
      <c r="AF997" s="174"/>
      <c r="AG997" s="174"/>
      <c r="AH997" s="174"/>
      <c r="AI997" s="179" t="str">
        <f>TRIM(CLEAN(大表[[#This Row],[舉例：陳大文]]))&amp;大表[[#This Row],[例：108]]</f>
        <v/>
      </c>
    </row>
    <row r="998" spans="2:35" ht="16.2" x14ac:dyDescent="0.3"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93"/>
      <c r="M998" s="28">
        <v>982</v>
      </c>
      <c r="N998" s="28" t="str">
        <f>IF(大表[[#This Row],[有效 / 無效]]="有效",大表[[#This Row],[序]],"")</f>
        <v/>
      </c>
      <c r="O998" s="28" t="str">
        <f t="shared" si="105"/>
        <v>紀念品</v>
      </c>
      <c r="P998" s="84">
        <f t="shared" ca="1" si="106"/>
        <v>46322</v>
      </c>
      <c r="Q998" s="28">
        <f t="shared" si="107"/>
        <v>0</v>
      </c>
      <c r="R998" s="28">
        <f t="shared" si="108"/>
        <v>0</v>
      </c>
      <c r="S998" s="28">
        <f>IF(COUNTA(大表[[#This Row],[舉例：陳大文]:[例：108]])=2,COUNTIF(大表[名+時數],大表[[#This Row],[名+時數]]),0)</f>
        <v>0</v>
      </c>
      <c r="T998" s="28" t="str">
        <f t="shared" si="109"/>
        <v>Sxxx</v>
      </c>
      <c r="U998" s="28" t="str">
        <f t="shared" si="110"/>
        <v>2526</v>
      </c>
      <c r="V998" s="28" t="str">
        <f t="shared" si="111"/>
        <v/>
      </c>
      <c r="W998" s="34"/>
      <c r="X998" s="35"/>
      <c r="Y998" s="52"/>
      <c r="Z998" s="31"/>
      <c r="AA998" s="31"/>
      <c r="AB998" s="31"/>
      <c r="AC99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8" s="173"/>
      <c r="AE998" s="174"/>
      <c r="AF998" s="174"/>
      <c r="AG998" s="174"/>
      <c r="AH998" s="174"/>
      <c r="AI998" s="179" t="str">
        <f>TRIM(CLEAN(大表[[#This Row],[舉例：陳大文]]))&amp;大表[[#This Row],[例：108]]</f>
        <v/>
      </c>
    </row>
    <row r="999" spans="2:35" ht="16.2" x14ac:dyDescent="0.3"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93"/>
      <c r="M999" s="28">
        <v>983</v>
      </c>
      <c r="N999" s="28" t="str">
        <f>IF(大表[[#This Row],[有效 / 無效]]="有效",大表[[#This Row],[序]],"")</f>
        <v/>
      </c>
      <c r="O999" s="28" t="str">
        <f t="shared" si="105"/>
        <v>紀念品</v>
      </c>
      <c r="P999" s="84">
        <f t="shared" ca="1" si="106"/>
        <v>46322</v>
      </c>
      <c r="Q999" s="28">
        <f t="shared" si="107"/>
        <v>0</v>
      </c>
      <c r="R999" s="28">
        <f t="shared" si="108"/>
        <v>0</v>
      </c>
      <c r="S999" s="28">
        <f>IF(COUNTA(大表[[#This Row],[舉例：陳大文]:[例：108]])=2,COUNTIF(大表[名+時數],大表[[#This Row],[名+時數]]),0)</f>
        <v>0</v>
      </c>
      <c r="T999" s="28" t="str">
        <f t="shared" si="109"/>
        <v>Sxxx</v>
      </c>
      <c r="U999" s="28" t="str">
        <f t="shared" si="110"/>
        <v>2526</v>
      </c>
      <c r="V999" s="28" t="str">
        <f t="shared" si="111"/>
        <v/>
      </c>
      <c r="W999" s="34"/>
      <c r="X999" s="35"/>
      <c r="Y999" s="52"/>
      <c r="Z999" s="31"/>
      <c r="AA999" s="31"/>
      <c r="AB999" s="31"/>
      <c r="AC99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999" s="173"/>
      <c r="AE999" s="174"/>
      <c r="AF999" s="174"/>
      <c r="AG999" s="174"/>
      <c r="AH999" s="174"/>
      <c r="AI999" s="179" t="str">
        <f>TRIM(CLEAN(大表[[#This Row],[舉例：陳大文]]))&amp;大表[[#This Row],[例：108]]</f>
        <v/>
      </c>
    </row>
    <row r="1000" spans="2:35" ht="16.2" x14ac:dyDescent="0.3"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93"/>
      <c r="M1000" s="28">
        <v>984</v>
      </c>
      <c r="N1000" s="28" t="str">
        <f>IF(大表[[#This Row],[有效 / 無效]]="有效",大表[[#This Row],[序]],"")</f>
        <v/>
      </c>
      <c r="O1000" s="28" t="str">
        <f t="shared" si="105"/>
        <v>紀念品</v>
      </c>
      <c r="P1000" s="84">
        <f t="shared" ca="1" si="106"/>
        <v>46322</v>
      </c>
      <c r="Q1000" s="28">
        <f t="shared" si="107"/>
        <v>0</v>
      </c>
      <c r="R1000" s="28">
        <f t="shared" si="108"/>
        <v>0</v>
      </c>
      <c r="S1000" s="28">
        <f>IF(COUNTA(大表[[#This Row],[舉例：陳大文]:[例：108]])=2,COUNTIF(大表[名+時數],大表[[#This Row],[名+時數]]),0)</f>
        <v>0</v>
      </c>
      <c r="T1000" s="28" t="str">
        <f t="shared" si="109"/>
        <v>Sxxx</v>
      </c>
      <c r="U1000" s="28" t="str">
        <f t="shared" si="110"/>
        <v>2526</v>
      </c>
      <c r="V1000" s="28" t="str">
        <f t="shared" si="111"/>
        <v/>
      </c>
      <c r="W1000" s="34"/>
      <c r="X1000" s="35"/>
      <c r="Y1000" s="52"/>
      <c r="Z1000" s="31"/>
      <c r="AA1000" s="31"/>
      <c r="AB1000" s="31"/>
      <c r="AC100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0" s="173"/>
      <c r="AE1000" s="174"/>
      <c r="AF1000" s="174"/>
      <c r="AG1000" s="174"/>
      <c r="AH1000" s="174"/>
      <c r="AI1000" s="179" t="str">
        <f>TRIM(CLEAN(大表[[#This Row],[舉例：陳大文]]))&amp;大表[[#This Row],[例：108]]</f>
        <v/>
      </c>
    </row>
    <row r="1001" spans="2:35" ht="16.2" x14ac:dyDescent="0.3"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93"/>
      <c r="M1001" s="28">
        <v>985</v>
      </c>
      <c r="N1001" s="28" t="str">
        <f>IF(大表[[#This Row],[有效 / 無效]]="有效",大表[[#This Row],[序]],"")</f>
        <v/>
      </c>
      <c r="O1001" s="28" t="str">
        <f t="shared" si="105"/>
        <v>紀念品</v>
      </c>
      <c r="P1001" s="84">
        <f t="shared" ca="1" si="106"/>
        <v>46322</v>
      </c>
      <c r="Q1001" s="28">
        <f t="shared" si="107"/>
        <v>0</v>
      </c>
      <c r="R1001" s="28">
        <f t="shared" si="108"/>
        <v>0</v>
      </c>
      <c r="S1001" s="28">
        <f>IF(COUNTA(大表[[#This Row],[舉例：陳大文]:[例：108]])=2,COUNTIF(大表[名+時數],大表[[#This Row],[名+時數]]),0)</f>
        <v>0</v>
      </c>
      <c r="T1001" s="28" t="str">
        <f t="shared" si="109"/>
        <v>Sxxx</v>
      </c>
      <c r="U1001" s="28" t="str">
        <f t="shared" si="110"/>
        <v>2526</v>
      </c>
      <c r="V1001" s="28" t="str">
        <f t="shared" si="111"/>
        <v/>
      </c>
      <c r="W1001" s="34"/>
      <c r="X1001" s="35"/>
      <c r="Y1001" s="52"/>
      <c r="Z1001" s="31"/>
      <c r="AA1001" s="31"/>
      <c r="AB1001" s="31"/>
      <c r="AC100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1" s="173"/>
      <c r="AE1001" s="174"/>
      <c r="AF1001" s="174"/>
      <c r="AG1001" s="174"/>
      <c r="AH1001" s="174"/>
      <c r="AI1001" s="179" t="str">
        <f>TRIM(CLEAN(大表[[#This Row],[舉例：陳大文]]))&amp;大表[[#This Row],[例：108]]</f>
        <v/>
      </c>
    </row>
    <row r="1002" spans="2:35" ht="16.2" x14ac:dyDescent="0.3"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93"/>
      <c r="M1002" s="28">
        <v>986</v>
      </c>
      <c r="N1002" s="28" t="str">
        <f>IF(大表[[#This Row],[有效 / 無效]]="有效",大表[[#This Row],[序]],"")</f>
        <v/>
      </c>
      <c r="O1002" s="28" t="str">
        <f t="shared" si="105"/>
        <v>紀念品</v>
      </c>
      <c r="P1002" s="84">
        <f t="shared" ca="1" si="106"/>
        <v>46322</v>
      </c>
      <c r="Q1002" s="28">
        <f t="shared" si="107"/>
        <v>0</v>
      </c>
      <c r="R1002" s="28">
        <f t="shared" si="108"/>
        <v>0</v>
      </c>
      <c r="S1002" s="28">
        <f>IF(COUNTA(大表[[#This Row],[舉例：陳大文]:[例：108]])=2,COUNTIF(大表[名+時數],大表[[#This Row],[名+時數]]),0)</f>
        <v>0</v>
      </c>
      <c r="T1002" s="28" t="str">
        <f t="shared" si="109"/>
        <v>Sxxx</v>
      </c>
      <c r="U1002" s="28" t="str">
        <f t="shared" si="110"/>
        <v>2526</v>
      </c>
      <c r="V1002" s="28" t="str">
        <f t="shared" si="111"/>
        <v/>
      </c>
      <c r="W1002" s="34"/>
      <c r="X1002" s="35"/>
      <c r="Y1002" s="52"/>
      <c r="Z1002" s="31"/>
      <c r="AA1002" s="31"/>
      <c r="AB1002" s="31"/>
      <c r="AC100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2" s="173"/>
      <c r="AE1002" s="174"/>
      <c r="AF1002" s="174"/>
      <c r="AG1002" s="174"/>
      <c r="AH1002" s="174"/>
      <c r="AI1002" s="179" t="str">
        <f>TRIM(CLEAN(大表[[#This Row],[舉例：陳大文]]))&amp;大表[[#This Row],[例：108]]</f>
        <v/>
      </c>
    </row>
    <row r="1003" spans="2:35" ht="16.2" x14ac:dyDescent="0.3">
      <c r="B1003" s="24"/>
      <c r="C1003" s="24"/>
      <c r="D1003" s="24"/>
      <c r="E1003" s="24"/>
      <c r="F1003" s="24"/>
      <c r="G1003" s="24"/>
      <c r="H1003" s="24"/>
      <c r="I1003" s="24"/>
      <c r="J1003" s="24"/>
      <c r="K1003" s="24"/>
      <c r="L1003" s="93"/>
      <c r="M1003" s="28">
        <v>987</v>
      </c>
      <c r="N1003" s="28" t="str">
        <f>IF(大表[[#This Row],[有效 / 無效]]="有效",大表[[#This Row],[序]],"")</f>
        <v/>
      </c>
      <c r="O1003" s="28" t="str">
        <f t="shared" si="105"/>
        <v>紀念品</v>
      </c>
      <c r="P1003" s="84">
        <f t="shared" ca="1" si="106"/>
        <v>46322</v>
      </c>
      <c r="Q1003" s="28">
        <f t="shared" si="107"/>
        <v>0</v>
      </c>
      <c r="R1003" s="28">
        <f t="shared" si="108"/>
        <v>0</v>
      </c>
      <c r="S1003" s="28">
        <f>IF(COUNTA(大表[[#This Row],[舉例：陳大文]:[例：108]])=2,COUNTIF(大表[名+時數],大表[[#This Row],[名+時數]]),0)</f>
        <v>0</v>
      </c>
      <c r="T1003" s="28" t="str">
        <f t="shared" si="109"/>
        <v>Sxxx</v>
      </c>
      <c r="U1003" s="28" t="str">
        <f t="shared" si="110"/>
        <v>2526</v>
      </c>
      <c r="V1003" s="28" t="str">
        <f t="shared" si="111"/>
        <v/>
      </c>
      <c r="W1003" s="34"/>
      <c r="X1003" s="35"/>
      <c r="Y1003" s="52"/>
      <c r="Z1003" s="31"/>
      <c r="AA1003" s="31"/>
      <c r="AB1003" s="31"/>
      <c r="AC100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3" s="173"/>
      <c r="AE1003" s="174"/>
      <c r="AF1003" s="174"/>
      <c r="AG1003" s="174"/>
      <c r="AH1003" s="174"/>
      <c r="AI1003" s="179" t="str">
        <f>TRIM(CLEAN(大表[[#This Row],[舉例：陳大文]]))&amp;大表[[#This Row],[例：108]]</f>
        <v/>
      </c>
    </row>
    <row r="1004" spans="2:35" ht="16.2" x14ac:dyDescent="0.3">
      <c r="B1004" s="24"/>
      <c r="C1004" s="24"/>
      <c r="D1004" s="24"/>
      <c r="E1004" s="24"/>
      <c r="F1004" s="24"/>
      <c r="G1004" s="24"/>
      <c r="H1004" s="24"/>
      <c r="I1004" s="24"/>
      <c r="J1004" s="24"/>
      <c r="K1004" s="24"/>
      <c r="L1004" s="93"/>
      <c r="M1004" s="28">
        <v>988</v>
      </c>
      <c r="N1004" s="28" t="str">
        <f>IF(大表[[#This Row],[有效 / 無效]]="有效",大表[[#This Row],[序]],"")</f>
        <v/>
      </c>
      <c r="O1004" s="28" t="str">
        <f t="shared" si="105"/>
        <v>紀念品</v>
      </c>
      <c r="P1004" s="84">
        <f t="shared" ca="1" si="106"/>
        <v>46322</v>
      </c>
      <c r="Q1004" s="28">
        <f t="shared" si="107"/>
        <v>0</v>
      </c>
      <c r="R1004" s="28">
        <f t="shared" si="108"/>
        <v>0</v>
      </c>
      <c r="S1004" s="28">
        <f>IF(COUNTA(大表[[#This Row],[舉例：陳大文]:[例：108]])=2,COUNTIF(大表[名+時數],大表[[#This Row],[名+時數]]),0)</f>
        <v>0</v>
      </c>
      <c r="T1004" s="28" t="str">
        <f t="shared" si="109"/>
        <v>Sxxx</v>
      </c>
      <c r="U1004" s="28" t="str">
        <f t="shared" si="110"/>
        <v>2526</v>
      </c>
      <c r="V1004" s="28" t="str">
        <f t="shared" si="111"/>
        <v/>
      </c>
      <c r="W1004" s="34"/>
      <c r="X1004" s="35"/>
      <c r="Y1004" s="52"/>
      <c r="Z1004" s="31"/>
      <c r="AA1004" s="31"/>
      <c r="AB1004" s="31"/>
      <c r="AC100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4" s="173"/>
      <c r="AE1004" s="174"/>
      <c r="AF1004" s="174"/>
      <c r="AG1004" s="174"/>
      <c r="AH1004" s="174"/>
      <c r="AI1004" s="179" t="str">
        <f>TRIM(CLEAN(大表[[#This Row],[舉例：陳大文]]))&amp;大表[[#This Row],[例：108]]</f>
        <v/>
      </c>
    </row>
    <row r="1005" spans="2:35" ht="16.2" x14ac:dyDescent="0.3"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93"/>
      <c r="M1005" s="28">
        <v>989</v>
      </c>
      <c r="N1005" s="28" t="str">
        <f>IF(大表[[#This Row],[有效 / 無效]]="有效",大表[[#This Row],[序]],"")</f>
        <v/>
      </c>
      <c r="O1005" s="28" t="str">
        <f t="shared" si="105"/>
        <v>紀念品</v>
      </c>
      <c r="P1005" s="84">
        <f t="shared" ca="1" si="106"/>
        <v>46322</v>
      </c>
      <c r="Q1005" s="28">
        <f t="shared" si="107"/>
        <v>0</v>
      </c>
      <c r="R1005" s="28">
        <f t="shared" si="108"/>
        <v>0</v>
      </c>
      <c r="S1005" s="28">
        <f>IF(COUNTA(大表[[#This Row],[舉例：陳大文]:[例：108]])=2,COUNTIF(大表[名+時數],大表[[#This Row],[名+時數]]),0)</f>
        <v>0</v>
      </c>
      <c r="T1005" s="28" t="str">
        <f t="shared" si="109"/>
        <v>Sxxx</v>
      </c>
      <c r="U1005" s="28" t="str">
        <f t="shared" si="110"/>
        <v>2526</v>
      </c>
      <c r="V1005" s="28" t="str">
        <f t="shared" si="111"/>
        <v/>
      </c>
      <c r="W1005" s="34"/>
      <c r="X1005" s="35"/>
      <c r="Y1005" s="52"/>
      <c r="Z1005" s="31"/>
      <c r="AA1005" s="31"/>
      <c r="AB1005" s="31"/>
      <c r="AC100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5" s="173"/>
      <c r="AE1005" s="174"/>
      <c r="AF1005" s="174"/>
      <c r="AG1005" s="174"/>
      <c r="AH1005" s="174"/>
      <c r="AI1005" s="179" t="str">
        <f>TRIM(CLEAN(大表[[#This Row],[舉例：陳大文]]))&amp;大表[[#This Row],[例：108]]</f>
        <v/>
      </c>
    </row>
    <row r="1006" spans="2:35" ht="16.2" x14ac:dyDescent="0.3"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93"/>
      <c r="M1006" s="28">
        <v>990</v>
      </c>
      <c r="N1006" s="28" t="str">
        <f>IF(大表[[#This Row],[有效 / 無效]]="有效",大表[[#This Row],[序]],"")</f>
        <v/>
      </c>
      <c r="O1006" s="28" t="str">
        <f t="shared" si="105"/>
        <v>紀念品</v>
      </c>
      <c r="P1006" s="84">
        <f t="shared" ca="1" si="106"/>
        <v>46322</v>
      </c>
      <c r="Q1006" s="28">
        <f t="shared" si="107"/>
        <v>0</v>
      </c>
      <c r="R1006" s="28">
        <f t="shared" si="108"/>
        <v>0</v>
      </c>
      <c r="S1006" s="28">
        <f>IF(COUNTA(大表[[#This Row],[舉例：陳大文]:[例：108]])=2,COUNTIF(大表[名+時數],大表[[#This Row],[名+時數]]),0)</f>
        <v>0</v>
      </c>
      <c r="T1006" s="28" t="str">
        <f t="shared" si="109"/>
        <v>Sxxx</v>
      </c>
      <c r="U1006" s="28" t="str">
        <f t="shared" si="110"/>
        <v>2526</v>
      </c>
      <c r="V1006" s="28" t="str">
        <f t="shared" si="111"/>
        <v/>
      </c>
      <c r="W1006" s="34"/>
      <c r="X1006" s="35"/>
      <c r="Y1006" s="52"/>
      <c r="Z1006" s="31"/>
      <c r="AA1006" s="31"/>
      <c r="AB1006" s="31"/>
      <c r="AC1006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6" s="173"/>
      <c r="AE1006" s="174"/>
      <c r="AF1006" s="174"/>
      <c r="AG1006" s="174"/>
      <c r="AH1006" s="174"/>
      <c r="AI1006" s="179" t="str">
        <f>TRIM(CLEAN(大表[[#This Row],[舉例：陳大文]]))&amp;大表[[#This Row],[例：108]]</f>
        <v/>
      </c>
    </row>
    <row r="1007" spans="2:35" ht="16.2" x14ac:dyDescent="0.3">
      <c r="B1007" s="24"/>
      <c r="C1007" s="24"/>
      <c r="D1007" s="24"/>
      <c r="E1007" s="24"/>
      <c r="F1007" s="24"/>
      <c r="G1007" s="24"/>
      <c r="H1007" s="24"/>
      <c r="I1007" s="24"/>
      <c r="J1007" s="24"/>
      <c r="K1007" s="24"/>
      <c r="L1007" s="93"/>
      <c r="M1007" s="28">
        <v>991</v>
      </c>
      <c r="N1007" s="28" t="str">
        <f>IF(大表[[#This Row],[有效 / 無效]]="有效",大表[[#This Row],[序]],"")</f>
        <v/>
      </c>
      <c r="O1007" s="28" t="str">
        <f t="shared" si="105"/>
        <v>紀念品</v>
      </c>
      <c r="P1007" s="84">
        <f t="shared" ca="1" si="106"/>
        <v>46322</v>
      </c>
      <c r="Q1007" s="28">
        <f t="shared" si="107"/>
        <v>0</v>
      </c>
      <c r="R1007" s="28">
        <f t="shared" si="108"/>
        <v>0</v>
      </c>
      <c r="S1007" s="28">
        <f>IF(COUNTA(大表[[#This Row],[舉例：陳大文]:[例：108]])=2,COUNTIF(大表[名+時數],大表[[#This Row],[名+時數]]),0)</f>
        <v>0</v>
      </c>
      <c r="T1007" s="28" t="str">
        <f t="shared" si="109"/>
        <v>Sxxx</v>
      </c>
      <c r="U1007" s="28" t="str">
        <f t="shared" si="110"/>
        <v>2526</v>
      </c>
      <c r="V1007" s="28" t="str">
        <f t="shared" si="111"/>
        <v/>
      </c>
      <c r="W1007" s="34"/>
      <c r="X1007" s="35"/>
      <c r="Y1007" s="52"/>
      <c r="Z1007" s="31"/>
      <c r="AA1007" s="31"/>
      <c r="AB1007" s="31"/>
      <c r="AC1007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7" s="173"/>
      <c r="AE1007" s="174"/>
      <c r="AF1007" s="174"/>
      <c r="AG1007" s="174"/>
      <c r="AH1007" s="174"/>
      <c r="AI1007" s="179" t="str">
        <f>TRIM(CLEAN(大表[[#This Row],[舉例：陳大文]]))&amp;大表[[#This Row],[例：108]]</f>
        <v/>
      </c>
    </row>
    <row r="1008" spans="2:35" ht="16.2" x14ac:dyDescent="0.3">
      <c r="B1008" s="24"/>
      <c r="C1008" s="24"/>
      <c r="D1008" s="24"/>
      <c r="E1008" s="24"/>
      <c r="F1008" s="24"/>
      <c r="G1008" s="24"/>
      <c r="H1008" s="24"/>
      <c r="I1008" s="24"/>
      <c r="J1008" s="24"/>
      <c r="K1008" s="24"/>
      <c r="L1008" s="93"/>
      <c r="M1008" s="28">
        <v>992</v>
      </c>
      <c r="N1008" s="28" t="str">
        <f>IF(大表[[#This Row],[有效 / 無效]]="有效",大表[[#This Row],[序]],"")</f>
        <v/>
      </c>
      <c r="O1008" s="28" t="str">
        <f t="shared" si="105"/>
        <v>紀念品</v>
      </c>
      <c r="P1008" s="84">
        <f t="shared" ca="1" si="106"/>
        <v>46322</v>
      </c>
      <c r="Q1008" s="28">
        <f t="shared" si="107"/>
        <v>0</v>
      </c>
      <c r="R1008" s="28">
        <f t="shared" si="108"/>
        <v>0</v>
      </c>
      <c r="S1008" s="28">
        <f>IF(COUNTA(大表[[#This Row],[舉例：陳大文]:[例：108]])=2,COUNTIF(大表[名+時數],大表[[#This Row],[名+時數]]),0)</f>
        <v>0</v>
      </c>
      <c r="T1008" s="28" t="str">
        <f t="shared" si="109"/>
        <v>Sxxx</v>
      </c>
      <c r="U1008" s="28" t="str">
        <f t="shared" si="110"/>
        <v>2526</v>
      </c>
      <c r="V1008" s="28" t="str">
        <f t="shared" si="111"/>
        <v/>
      </c>
      <c r="W1008" s="34"/>
      <c r="X1008" s="35"/>
      <c r="Y1008" s="52"/>
      <c r="Z1008" s="31"/>
      <c r="AA1008" s="31"/>
      <c r="AB1008" s="31"/>
      <c r="AC1008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8" s="173"/>
      <c r="AE1008" s="174"/>
      <c r="AF1008" s="174"/>
      <c r="AG1008" s="174"/>
      <c r="AH1008" s="174"/>
      <c r="AI1008" s="179" t="str">
        <f>TRIM(CLEAN(大表[[#This Row],[舉例：陳大文]]))&amp;大表[[#This Row],[例：108]]</f>
        <v/>
      </c>
    </row>
    <row r="1009" spans="2:35" ht="16.2" x14ac:dyDescent="0.3">
      <c r="B1009" s="24"/>
      <c r="C1009" s="24"/>
      <c r="D1009" s="24"/>
      <c r="E1009" s="24"/>
      <c r="F1009" s="24"/>
      <c r="G1009" s="24"/>
      <c r="H1009" s="24"/>
      <c r="I1009" s="24"/>
      <c r="J1009" s="24"/>
      <c r="K1009" s="24"/>
      <c r="L1009" s="93"/>
      <c r="M1009" s="28">
        <v>993</v>
      </c>
      <c r="N1009" s="28" t="str">
        <f>IF(大表[[#This Row],[有效 / 無效]]="有效",大表[[#This Row],[序]],"")</f>
        <v/>
      </c>
      <c r="O1009" s="28" t="str">
        <f t="shared" si="105"/>
        <v>紀念品</v>
      </c>
      <c r="P1009" s="84">
        <f t="shared" ca="1" si="106"/>
        <v>46322</v>
      </c>
      <c r="Q1009" s="28">
        <f t="shared" si="107"/>
        <v>0</v>
      </c>
      <c r="R1009" s="28">
        <f t="shared" si="108"/>
        <v>0</v>
      </c>
      <c r="S1009" s="28">
        <f>IF(COUNTA(大表[[#This Row],[舉例：陳大文]:[例：108]])=2,COUNTIF(大表[名+時數],大表[[#This Row],[名+時數]]),0)</f>
        <v>0</v>
      </c>
      <c r="T1009" s="28" t="str">
        <f t="shared" si="109"/>
        <v>Sxxx</v>
      </c>
      <c r="U1009" s="28" t="str">
        <f t="shared" si="110"/>
        <v>2526</v>
      </c>
      <c r="V1009" s="28" t="str">
        <f t="shared" si="111"/>
        <v/>
      </c>
      <c r="W1009" s="34"/>
      <c r="X1009" s="35"/>
      <c r="Y1009" s="52"/>
      <c r="Z1009" s="31"/>
      <c r="AA1009" s="31"/>
      <c r="AB1009" s="31"/>
      <c r="AC1009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09" s="173"/>
      <c r="AE1009" s="174"/>
      <c r="AF1009" s="174"/>
      <c r="AG1009" s="174"/>
      <c r="AH1009" s="174"/>
      <c r="AI1009" s="179" t="str">
        <f>TRIM(CLEAN(大表[[#This Row],[舉例：陳大文]]))&amp;大表[[#This Row],[例：108]]</f>
        <v/>
      </c>
    </row>
    <row r="1010" spans="2:35" ht="16.2" x14ac:dyDescent="0.3">
      <c r="B1010" s="24"/>
      <c r="C1010" s="24"/>
      <c r="D1010" s="24"/>
      <c r="E1010" s="24"/>
      <c r="F1010" s="24"/>
      <c r="G1010" s="24"/>
      <c r="H1010" s="24"/>
      <c r="I1010" s="24"/>
      <c r="J1010" s="24"/>
      <c r="K1010" s="24"/>
      <c r="L1010" s="93"/>
      <c r="M1010" s="28">
        <v>994</v>
      </c>
      <c r="N1010" s="28" t="str">
        <f>IF(大表[[#This Row],[有效 / 無效]]="有效",大表[[#This Row],[序]],"")</f>
        <v/>
      </c>
      <c r="O1010" s="28" t="str">
        <f t="shared" si="105"/>
        <v>紀念品</v>
      </c>
      <c r="P1010" s="84">
        <f t="shared" ca="1" si="106"/>
        <v>46322</v>
      </c>
      <c r="Q1010" s="28">
        <f t="shared" si="107"/>
        <v>0</v>
      </c>
      <c r="R1010" s="28">
        <f t="shared" si="108"/>
        <v>0</v>
      </c>
      <c r="S1010" s="28">
        <f>IF(COUNTA(大表[[#This Row],[舉例：陳大文]:[例：108]])=2,COUNTIF(大表[名+時數],大表[[#This Row],[名+時數]]),0)</f>
        <v>0</v>
      </c>
      <c r="T1010" s="28" t="str">
        <f t="shared" si="109"/>
        <v>Sxxx</v>
      </c>
      <c r="U1010" s="28" t="str">
        <f t="shared" si="110"/>
        <v>2526</v>
      </c>
      <c r="V1010" s="28" t="str">
        <f t="shared" si="111"/>
        <v/>
      </c>
      <c r="W1010" s="34"/>
      <c r="X1010" s="35"/>
      <c r="Y1010" s="52"/>
      <c r="Z1010" s="31"/>
      <c r="AA1010" s="31"/>
      <c r="AB1010" s="31"/>
      <c r="AC1010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0" s="173"/>
      <c r="AE1010" s="174"/>
      <c r="AF1010" s="174"/>
      <c r="AG1010" s="174"/>
      <c r="AH1010" s="174"/>
      <c r="AI1010" s="179" t="str">
        <f>TRIM(CLEAN(大表[[#This Row],[舉例：陳大文]]))&amp;大表[[#This Row],[例：108]]</f>
        <v/>
      </c>
    </row>
    <row r="1011" spans="2:35" ht="16.2" x14ac:dyDescent="0.3">
      <c r="B1011" s="24"/>
      <c r="C1011" s="24"/>
      <c r="D1011" s="24"/>
      <c r="E1011" s="24"/>
      <c r="F1011" s="24"/>
      <c r="G1011" s="24"/>
      <c r="H1011" s="24"/>
      <c r="I1011" s="24"/>
      <c r="J1011" s="24"/>
      <c r="K1011" s="24"/>
      <c r="L1011" s="93"/>
      <c r="M1011" s="28">
        <v>995</v>
      </c>
      <c r="N1011" s="28" t="str">
        <f>IF(大表[[#This Row],[有效 / 無效]]="有效",大表[[#This Row],[序]],"")</f>
        <v/>
      </c>
      <c r="O1011" s="28" t="str">
        <f t="shared" si="105"/>
        <v>紀念品</v>
      </c>
      <c r="P1011" s="84">
        <f t="shared" ca="1" si="106"/>
        <v>46322</v>
      </c>
      <c r="Q1011" s="28">
        <f t="shared" si="107"/>
        <v>0</v>
      </c>
      <c r="R1011" s="28">
        <f t="shared" si="108"/>
        <v>0</v>
      </c>
      <c r="S1011" s="28">
        <f>IF(COUNTA(大表[[#This Row],[舉例：陳大文]:[例：108]])=2,COUNTIF(大表[名+時數],大表[[#This Row],[名+時數]]),0)</f>
        <v>0</v>
      </c>
      <c r="T1011" s="28" t="str">
        <f t="shared" si="109"/>
        <v>Sxxx</v>
      </c>
      <c r="U1011" s="28" t="str">
        <f t="shared" si="110"/>
        <v>2526</v>
      </c>
      <c r="V1011" s="28" t="str">
        <f t="shared" si="111"/>
        <v/>
      </c>
      <c r="W1011" s="34"/>
      <c r="X1011" s="35"/>
      <c r="Y1011" s="52"/>
      <c r="Z1011" s="31"/>
      <c r="AA1011" s="31"/>
      <c r="AB1011" s="31"/>
      <c r="AC1011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1" s="173"/>
      <c r="AE1011" s="174"/>
      <c r="AF1011" s="174"/>
      <c r="AG1011" s="174"/>
      <c r="AH1011" s="174"/>
      <c r="AI1011" s="179" t="str">
        <f>TRIM(CLEAN(大表[[#This Row],[舉例：陳大文]]))&amp;大表[[#This Row],[例：108]]</f>
        <v/>
      </c>
    </row>
    <row r="1012" spans="2:35" ht="16.2" x14ac:dyDescent="0.3">
      <c r="B1012" s="24"/>
      <c r="C1012" s="24"/>
      <c r="D1012" s="24"/>
      <c r="E1012" s="24"/>
      <c r="F1012" s="24"/>
      <c r="G1012" s="24"/>
      <c r="H1012" s="24"/>
      <c r="I1012" s="24"/>
      <c r="J1012" s="24"/>
      <c r="K1012" s="24"/>
      <c r="L1012" s="93"/>
      <c r="M1012" s="28">
        <v>996</v>
      </c>
      <c r="N1012" s="28" t="str">
        <f>IF(大表[[#This Row],[有效 / 無效]]="有效",大表[[#This Row],[序]],"")</f>
        <v/>
      </c>
      <c r="O1012" s="28" t="str">
        <f t="shared" si="105"/>
        <v>紀念品</v>
      </c>
      <c r="P1012" s="84">
        <f t="shared" ca="1" si="106"/>
        <v>46322</v>
      </c>
      <c r="Q1012" s="28">
        <f t="shared" si="107"/>
        <v>0</v>
      </c>
      <c r="R1012" s="28">
        <f t="shared" si="108"/>
        <v>0</v>
      </c>
      <c r="S1012" s="28">
        <f>IF(COUNTA(大表[[#This Row],[舉例：陳大文]:[例：108]])=2,COUNTIF(大表[名+時數],大表[[#This Row],[名+時數]]),0)</f>
        <v>0</v>
      </c>
      <c r="T1012" s="28" t="str">
        <f t="shared" si="109"/>
        <v>Sxxx</v>
      </c>
      <c r="U1012" s="28" t="str">
        <f t="shared" si="110"/>
        <v>2526</v>
      </c>
      <c r="V1012" s="28" t="str">
        <f t="shared" si="111"/>
        <v/>
      </c>
      <c r="W1012" s="34"/>
      <c r="X1012" s="35"/>
      <c r="Y1012" s="52"/>
      <c r="Z1012" s="31"/>
      <c r="AA1012" s="31"/>
      <c r="AB1012" s="31"/>
      <c r="AC1012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2" s="173"/>
      <c r="AE1012" s="174"/>
      <c r="AF1012" s="174"/>
      <c r="AG1012" s="174"/>
      <c r="AH1012" s="174"/>
      <c r="AI1012" s="179" t="str">
        <f>TRIM(CLEAN(大表[[#This Row],[舉例：陳大文]]))&amp;大表[[#This Row],[例：108]]</f>
        <v/>
      </c>
    </row>
    <row r="1013" spans="2:35" ht="16.2" x14ac:dyDescent="0.3">
      <c r="B1013" s="24"/>
      <c r="C1013" s="24"/>
      <c r="D1013" s="24"/>
      <c r="E1013" s="24"/>
      <c r="F1013" s="24"/>
      <c r="G1013" s="24"/>
      <c r="H1013" s="24"/>
      <c r="I1013" s="24"/>
      <c r="J1013" s="24"/>
      <c r="K1013" s="24"/>
      <c r="L1013" s="93"/>
      <c r="M1013" s="28">
        <v>997</v>
      </c>
      <c r="N1013" s="28" t="str">
        <f>IF(大表[[#This Row],[有效 / 無效]]="有效",大表[[#This Row],[序]],"")</f>
        <v/>
      </c>
      <c r="O1013" s="28" t="str">
        <f t="shared" si="105"/>
        <v>紀念品</v>
      </c>
      <c r="P1013" s="84">
        <f t="shared" ca="1" si="106"/>
        <v>46322</v>
      </c>
      <c r="Q1013" s="28">
        <f t="shared" si="107"/>
        <v>0</v>
      </c>
      <c r="R1013" s="28">
        <f t="shared" si="108"/>
        <v>0</v>
      </c>
      <c r="S1013" s="28">
        <f>IF(COUNTA(大表[[#This Row],[舉例：陳大文]:[例：108]])=2,COUNTIF(大表[名+時數],大表[[#This Row],[名+時數]]),0)</f>
        <v>0</v>
      </c>
      <c r="T1013" s="28" t="str">
        <f t="shared" si="109"/>
        <v>Sxxx</v>
      </c>
      <c r="U1013" s="28" t="str">
        <f t="shared" si="110"/>
        <v>2526</v>
      </c>
      <c r="V1013" s="28" t="str">
        <f t="shared" si="111"/>
        <v/>
      </c>
      <c r="W1013" s="34"/>
      <c r="X1013" s="35"/>
      <c r="Y1013" s="52"/>
      <c r="Z1013" s="31"/>
      <c r="AA1013" s="31"/>
      <c r="AB1013" s="31"/>
      <c r="AC1013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3" s="173"/>
      <c r="AE1013" s="174"/>
      <c r="AF1013" s="174"/>
      <c r="AG1013" s="174"/>
      <c r="AH1013" s="174"/>
      <c r="AI1013" s="179" t="str">
        <f>TRIM(CLEAN(大表[[#This Row],[舉例：陳大文]]))&amp;大表[[#This Row],[例：108]]</f>
        <v/>
      </c>
    </row>
    <row r="1014" spans="2:35" ht="16.2" x14ac:dyDescent="0.3">
      <c r="B1014" s="24"/>
      <c r="C1014" s="24"/>
      <c r="D1014" s="24"/>
      <c r="E1014" s="24"/>
      <c r="F1014" s="24"/>
      <c r="G1014" s="24"/>
      <c r="H1014" s="24"/>
      <c r="I1014" s="24"/>
      <c r="J1014" s="24"/>
      <c r="K1014" s="24"/>
      <c r="L1014" s="93"/>
      <c r="M1014" s="28">
        <v>998</v>
      </c>
      <c r="N1014" s="28" t="str">
        <f>IF(大表[[#This Row],[有效 / 無效]]="有效",大表[[#This Row],[序]],"")</f>
        <v/>
      </c>
      <c r="O1014" s="28" t="str">
        <f t="shared" si="105"/>
        <v>紀念品</v>
      </c>
      <c r="P1014" s="84">
        <f t="shared" ca="1" si="106"/>
        <v>46322</v>
      </c>
      <c r="Q1014" s="28">
        <f t="shared" si="107"/>
        <v>0</v>
      </c>
      <c r="R1014" s="28">
        <f t="shared" si="108"/>
        <v>0</v>
      </c>
      <c r="S1014" s="28">
        <f>IF(COUNTA(大表[[#This Row],[舉例：陳大文]:[例：108]])=2,COUNTIF(大表[名+時數],大表[[#This Row],[名+時數]]),0)</f>
        <v>0</v>
      </c>
      <c r="T1014" s="28" t="str">
        <f t="shared" si="109"/>
        <v>Sxxx</v>
      </c>
      <c r="U1014" s="28" t="str">
        <f t="shared" si="110"/>
        <v>2526</v>
      </c>
      <c r="V1014" s="28" t="str">
        <f t="shared" si="111"/>
        <v/>
      </c>
      <c r="W1014" s="34"/>
      <c r="X1014" s="35"/>
      <c r="Y1014" s="52"/>
      <c r="Z1014" s="31"/>
      <c r="AA1014" s="31"/>
      <c r="AB1014" s="31"/>
      <c r="AC1014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4" s="173"/>
      <c r="AE1014" s="174"/>
      <c r="AF1014" s="174"/>
      <c r="AG1014" s="174"/>
      <c r="AH1014" s="174"/>
      <c r="AI1014" s="179" t="str">
        <f>TRIM(CLEAN(大表[[#This Row],[舉例：陳大文]]))&amp;大表[[#This Row],[例：108]]</f>
        <v/>
      </c>
    </row>
    <row r="1015" spans="2:35" ht="16.2" x14ac:dyDescent="0.3">
      <c r="B1015" s="24"/>
      <c r="C1015" s="24"/>
      <c r="D1015" s="24"/>
      <c r="E1015" s="24"/>
      <c r="F1015" s="24"/>
      <c r="G1015" s="24"/>
      <c r="H1015" s="24"/>
      <c r="I1015" s="24"/>
      <c r="J1015" s="24"/>
      <c r="K1015" s="24"/>
      <c r="L1015" s="93"/>
      <c r="M1015" s="28">
        <v>999</v>
      </c>
      <c r="N1015" s="28" t="str">
        <f>IF(大表[[#This Row],[有效 / 無效]]="有效",大表[[#This Row],[序]],"")</f>
        <v/>
      </c>
      <c r="O1015" s="28" t="str">
        <f t="shared" si="105"/>
        <v>紀念品</v>
      </c>
      <c r="P1015" s="84">
        <f t="shared" ca="1" si="106"/>
        <v>46322</v>
      </c>
      <c r="Q1015" s="28">
        <f t="shared" si="107"/>
        <v>0</v>
      </c>
      <c r="R1015" s="28">
        <f t="shared" si="108"/>
        <v>0</v>
      </c>
      <c r="S1015" s="28">
        <f>IF(COUNTA(大表[[#This Row],[舉例：陳大文]:[例：108]])=2,COUNTIF(大表[名+時數],大表[[#This Row],[名+時數]]),0)</f>
        <v>0</v>
      </c>
      <c r="T1015" s="28" t="str">
        <f t="shared" si="109"/>
        <v>Sxxx</v>
      </c>
      <c r="U1015" s="28" t="str">
        <f t="shared" si="110"/>
        <v>2526</v>
      </c>
      <c r="V1015" s="28" t="str">
        <f t="shared" si="111"/>
        <v/>
      </c>
      <c r="W1015" s="34"/>
      <c r="X1015" s="35"/>
      <c r="Y1015" s="52"/>
      <c r="Z1015" s="31"/>
      <c r="AA1015" s="31"/>
      <c r="AB1015" s="31"/>
      <c r="AC1015" s="98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5" s="173"/>
      <c r="AE1015" s="174"/>
      <c r="AF1015" s="174"/>
      <c r="AG1015" s="174"/>
      <c r="AH1015" s="174"/>
      <c r="AI1015" s="179" t="str">
        <f>TRIM(CLEAN(大表[[#This Row],[舉例：陳大文]]))&amp;大表[[#This Row],[例：108]]</f>
        <v/>
      </c>
    </row>
    <row r="1016" spans="2:35" ht="16.8" thickBot="1" x14ac:dyDescent="0.35">
      <c r="B1016" s="24"/>
      <c r="C1016" s="24"/>
      <c r="D1016" s="24"/>
      <c r="E1016" s="24"/>
      <c r="F1016" s="24"/>
      <c r="G1016" s="24"/>
      <c r="H1016" s="24"/>
      <c r="I1016" s="24"/>
      <c r="J1016" s="24"/>
      <c r="K1016" s="24"/>
      <c r="L1016" s="93"/>
      <c r="M1016" s="29">
        <v>1000</v>
      </c>
      <c r="N1016" s="29" t="str">
        <f>IF(大表[[#This Row],[有效 / 無效]]="有效",大表[[#This Row],[序]],"")</f>
        <v/>
      </c>
      <c r="O1016" s="29" t="str">
        <f t="shared" si="105"/>
        <v>紀念品</v>
      </c>
      <c r="P1016" s="85">
        <f t="shared" ca="1" si="106"/>
        <v>46322</v>
      </c>
      <c r="Q1016" s="29">
        <f t="shared" si="107"/>
        <v>0</v>
      </c>
      <c r="R1016" s="29">
        <f t="shared" si="108"/>
        <v>0</v>
      </c>
      <c r="S1016" s="29">
        <f>IF(COUNTA(大表[[#This Row],[舉例：陳大文]:[例：108]])=2,COUNTIF(大表[名+時數],大表[[#This Row],[名+時數]]),0)</f>
        <v>0</v>
      </c>
      <c r="T1016" s="29" t="str">
        <f t="shared" si="109"/>
        <v>Sxxx</v>
      </c>
      <c r="U1016" s="29" t="str">
        <f t="shared" si="110"/>
        <v>2526</v>
      </c>
      <c r="V1016" s="29" t="str">
        <f t="shared" si="111"/>
        <v/>
      </c>
      <c r="W1016" s="36"/>
      <c r="X1016" s="38"/>
      <c r="Y1016" s="53"/>
      <c r="Z1016" s="54"/>
      <c r="AA1016" s="54"/>
      <c r="AB1016" s="54"/>
      <c r="AC1016" s="99" t="str">
        <f>IF(AND(大表[[#This Row],[舉例：陳大文]]="",大表[[#This Row],[例：108]]&lt;&gt;""),"無效申請",IF(SUM(大表[[#This Row],[欄1]:[1]])&gt;1,"無效申請",
IF(大表[[#This Row],[例：108]]- SUMPRODUCT($Y$15:$AB$15,大表[[#This Row],[欄1]:[1]]) &lt;0,"無效申請",
IF(大表[[#This Row],[例：108]]- SUMPRODUCT($Y$15:$AB$15,大表[[#This Row],[欄1]:[1]]) =大表[[#This Row],[例：108]],"","有效"))))</f>
        <v/>
      </c>
      <c r="AD1016" s="175"/>
      <c r="AE1016" s="176"/>
      <c r="AF1016" s="176"/>
      <c r="AG1016" s="176"/>
      <c r="AH1016" s="176"/>
      <c r="AI1016" s="180" t="str">
        <f>TRIM(CLEAN(大表[[#This Row],[舉例：陳大文]]))&amp;大表[[#This Row],[例：108]]</f>
        <v/>
      </c>
    </row>
  </sheetData>
  <sheetProtection algorithmName="SHA-512" hashValue="EXjLIAX8FNjEhgvjBHurRTPh8fjKzDgrA6/0s8XlI4Fgt8RPV2x6favH957HdxljJNT7Nhlz5Zh5YfaETm0/wg==" saltValue="x1MJbyaYlAgwM+IYOYjnTg==" spinCount="100000" sheet="1" sort="0" autoFilter="0"/>
  <mergeCells count="24">
    <mergeCell ref="C2:H2"/>
    <mergeCell ref="AB8:AB13"/>
    <mergeCell ref="W5:W13"/>
    <mergeCell ref="X5:X7"/>
    <mergeCell ref="Y8:Y13"/>
    <mergeCell ref="E13:K13"/>
    <mergeCell ref="C3:H3"/>
    <mergeCell ref="C4:H4"/>
    <mergeCell ref="M2:W3"/>
    <mergeCell ref="Y2:AB2"/>
    <mergeCell ref="D15:K15"/>
    <mergeCell ref="B5:K5"/>
    <mergeCell ref="F14:K14"/>
    <mergeCell ref="D14:E14"/>
    <mergeCell ref="AC14:AC15"/>
    <mergeCell ref="AC8:AC10"/>
    <mergeCell ref="AC11:AC13"/>
    <mergeCell ref="AA8:AA13"/>
    <mergeCell ref="Y14:AB14"/>
    <mergeCell ref="X14:X15"/>
    <mergeCell ref="W14:W15"/>
    <mergeCell ref="M14:M15"/>
    <mergeCell ref="Y5:AB7"/>
    <mergeCell ref="Z8:Z13"/>
  </mergeCells>
  <phoneticPr fontId="1" type="noConversion"/>
  <conditionalFormatting sqref="D7:D11 W17:AB1016">
    <cfRule type="containsBlanks" dxfId="3" priority="27">
      <formula>LEN(TRIM(D7))=0</formula>
    </cfRule>
  </conditionalFormatting>
  <conditionalFormatting sqref="AC2:AC3">
    <cfRule type="expression" dxfId="2" priority="1">
      <formula>$AC$3&gt;0</formula>
    </cfRule>
  </conditionalFormatting>
  <conditionalFormatting sqref="AC17:AC1016">
    <cfRule type="containsText" dxfId="1" priority="24" operator="containsText" text="無效">
      <formula>NOT(ISERROR(SEARCH("無效",AC17)))</formula>
    </cfRule>
  </conditionalFormatting>
  <dataValidations count="2">
    <dataValidation type="decimal" allowBlank="1" showInputMessage="1" showErrorMessage="1" error="只可輸入數字；最大值 9999" sqref="X17:X1016" xr:uid="{00000000-0002-0000-0000-000001000000}">
      <formula1>0</formula1>
      <formula2>9999</formula2>
    </dataValidation>
    <dataValidation type="whole" allowBlank="1" showInputMessage="1" showErrorMessage="1" error="只可輸入「1」" sqref="Y17:AB1016" xr:uid="{00000000-0002-0000-0000-000000000000}">
      <formula1>0</formula1>
      <formula2>1</formula2>
    </dataValidation>
  </dataValidations>
  <hyperlinks>
    <hyperlink ref="E13" r:id="rId1" display="mv@hkfyg.org.hk_x000a_" xr:uid="{00000000-0004-0000-0000-000000000000}"/>
    <hyperlink ref="AC11:AC13" r:id="rId2" display="https://yvn.hkfyg.org.hk/form/" xr:uid="{00000000-0004-0000-0000-000001000000}"/>
    <hyperlink ref="E13:K13" r:id="rId3" display="spot@hkfyg.org.hk" xr:uid="{2DFAA0FE-A870-442F-8C45-792CA5A3EFA6}"/>
  </hyperlinks>
  <printOptions horizontalCentered="1"/>
  <pageMargins left="0.31496062992125984" right="0.31496062992125984" top="0.39370078740157483" bottom="0.39370078740157483" header="0.31496062992125984" footer="0.31496062992125984"/>
  <pageSetup paperSize="9" orientation="portrait" r:id="rId4"/>
  <headerFooter>
    <oddFooter>&amp;R&amp;"微軟正黑體,標準"&amp;8&amp;P</oddFooter>
  </headerFooter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Z35"/>
  <sheetViews>
    <sheetView showGridLines="0" topLeftCell="A7" zoomScaleNormal="100" workbookViewId="0">
      <selection activeCell="B11" sqref="B11:D11"/>
    </sheetView>
  </sheetViews>
  <sheetFormatPr defaultColWidth="9" defaultRowHeight="14.4" x14ac:dyDescent="0.3"/>
  <cols>
    <col min="1" max="1" width="4" style="1" customWidth="1"/>
    <col min="2" max="3" width="14.109375" style="1" customWidth="1"/>
    <col min="4" max="4" width="6.44140625" style="1" customWidth="1"/>
    <col min="5" max="5" width="6.88671875" style="1" customWidth="1"/>
    <col min="6" max="6" width="7" style="1" customWidth="1"/>
    <col min="7" max="8" width="5" style="1" customWidth="1"/>
    <col min="9" max="9" width="2.21875" style="1" customWidth="1"/>
    <col min="10" max="10" width="7.88671875" style="1" customWidth="1"/>
    <col min="11" max="11" width="6.77734375" style="1" customWidth="1"/>
    <col min="12" max="12" width="2" style="11" customWidth="1"/>
    <col min="13" max="13" width="12.88671875" style="12" customWidth="1"/>
    <col min="14" max="15" width="9" style="12"/>
    <col min="16" max="16" width="10.109375" style="12" customWidth="1"/>
    <col min="17" max="17" width="9.21875" style="11" customWidth="1"/>
    <col min="18" max="18" width="5.21875" style="13" customWidth="1"/>
    <col min="19" max="24" width="5.21875" style="1" customWidth="1"/>
    <col min="25" max="25" width="8.109375" style="1" customWidth="1"/>
    <col min="26" max="26" width="7.33203125" style="1" customWidth="1"/>
    <col min="27" max="16384" width="9" style="1"/>
  </cols>
  <sheetData>
    <row r="1" spans="1:18" ht="18.75" customHeight="1" x14ac:dyDescent="0.3">
      <c r="A1" s="242" t="str">
        <f>'表格 B'!C2</f>
        <v>香港青年協會  《有心計劃》2025-2026</v>
      </c>
      <c r="B1" s="242"/>
      <c r="C1" s="242"/>
      <c r="D1" s="242"/>
      <c r="E1" s="242"/>
      <c r="F1" s="242"/>
      <c r="G1" s="242"/>
      <c r="H1" s="287"/>
      <c r="I1" s="287"/>
      <c r="J1" s="287"/>
      <c r="K1" s="287"/>
    </row>
    <row r="2" spans="1:18" ht="19.5" customHeight="1" x14ac:dyDescent="0.3">
      <c r="A2" s="242" t="s">
        <v>23</v>
      </c>
      <c r="B2" s="242"/>
      <c r="C2" s="242"/>
      <c r="D2" s="242"/>
      <c r="E2" s="242"/>
      <c r="F2" s="242"/>
      <c r="G2" s="242"/>
      <c r="H2" s="240" t="str">
        <f>C4</f>
        <v>Sxxx</v>
      </c>
      <c r="I2" s="240"/>
      <c r="J2" s="240"/>
      <c r="K2" s="240"/>
    </row>
    <row r="3" spans="1:18" s="2" customFormat="1" ht="48.75" customHeight="1" thickBot="1" x14ac:dyDescent="0.35">
      <c r="A3" s="56"/>
      <c r="B3" s="250" t="str">
        <f>IF($N$5="","紀念品【領取通知】","嘉許狀 及 紀念品【領取通知】")</f>
        <v>紀念品【領取通知】</v>
      </c>
      <c r="C3" s="250"/>
      <c r="D3" s="250"/>
      <c r="E3" s="250"/>
      <c r="F3" s="250"/>
      <c r="G3" s="250"/>
      <c r="H3" s="241"/>
      <c r="I3" s="241"/>
      <c r="J3" s="241"/>
      <c r="K3" s="241"/>
      <c r="L3" s="16"/>
      <c r="M3" s="17"/>
      <c r="N3" s="17"/>
      <c r="O3" s="17"/>
      <c r="P3" s="17"/>
      <c r="Q3" s="16"/>
      <c r="R3" s="18"/>
    </row>
    <row r="4" spans="1:18" ht="31.5" customHeight="1" thickBot="1" x14ac:dyDescent="0.4">
      <c r="B4" s="3" t="s">
        <v>47</v>
      </c>
      <c r="C4" s="161" t="str">
        <f>'表格 B'!AF8</f>
        <v>Sxxx</v>
      </c>
      <c r="D4" s="146" t="str">
        <f>'表格 B'!E7</f>
        <v xml:space="preserve"> / 2526</v>
      </c>
      <c r="E4" s="65"/>
      <c r="F4" s="63"/>
      <c r="G4" s="63"/>
    </row>
    <row r="5" spans="1:18" ht="27" customHeight="1" thickBot="1" x14ac:dyDescent="0.4">
      <c r="A5" s="245" t="s">
        <v>5</v>
      </c>
      <c r="B5" s="245"/>
      <c r="C5" s="249">
        <f>'表格 B'!D8</f>
        <v>0</v>
      </c>
      <c r="D5" s="249"/>
      <c r="E5" s="249"/>
      <c r="F5" s="66"/>
      <c r="G5" s="66"/>
      <c r="H5" s="291"/>
      <c r="I5" s="291"/>
      <c r="J5" s="291"/>
      <c r="K5" s="291"/>
      <c r="M5" s="114" t="s">
        <v>43</v>
      </c>
      <c r="N5" s="101"/>
      <c r="O5" s="182" t="s">
        <v>45</v>
      </c>
    </row>
    <row r="6" spans="1:18" ht="27" customHeight="1" x14ac:dyDescent="0.3">
      <c r="A6" s="245" t="s">
        <v>0</v>
      </c>
      <c r="B6" s="245"/>
      <c r="C6" s="289" t="str">
        <f>'表格 B'!D9&amp;" "&amp;'表格 B'!D10</f>
        <v xml:space="preserve"> </v>
      </c>
      <c r="D6" s="289"/>
      <c r="E6" s="289"/>
      <c r="F6" s="246"/>
      <c r="G6" s="246"/>
      <c r="H6" s="291"/>
      <c r="I6" s="291"/>
      <c r="J6" s="291"/>
      <c r="K6" s="291"/>
    </row>
    <row r="7" spans="1:18" ht="25.5" customHeight="1" x14ac:dyDescent="0.3">
      <c r="A7" s="245" t="s">
        <v>1</v>
      </c>
      <c r="B7" s="245"/>
      <c r="C7" s="290" t="str">
        <f>TEXT('表格 B'!D11&amp;"","d/m/yyyy")</f>
        <v/>
      </c>
      <c r="D7" s="290"/>
      <c r="E7" s="290"/>
      <c r="F7" s="64"/>
      <c r="G7" s="64"/>
      <c r="H7" s="64"/>
      <c r="I7" s="64"/>
      <c r="J7" s="64"/>
      <c r="K7" s="64"/>
    </row>
    <row r="8" spans="1:18" ht="139.5" customHeight="1" thickBot="1" x14ac:dyDescent="0.35">
      <c r="B8" s="102"/>
      <c r="C8" s="102"/>
      <c r="D8" s="102"/>
      <c r="E8" s="102"/>
      <c r="G8" s="117"/>
      <c r="H8" s="237" t="s">
        <v>74</v>
      </c>
      <c r="I8" s="237"/>
      <c r="J8" s="237"/>
      <c r="K8" s="237"/>
    </row>
    <row r="9" spans="1:18" ht="30.75" customHeight="1" thickBot="1" x14ac:dyDescent="0.35">
      <c r="A9" s="296" t="s">
        <v>44</v>
      </c>
      <c r="B9" s="297"/>
      <c r="C9" s="297"/>
      <c r="D9" s="297"/>
      <c r="E9" s="297" t="s">
        <v>8</v>
      </c>
      <c r="F9" s="297"/>
      <c r="G9" s="297"/>
      <c r="H9" s="297" t="s">
        <v>46</v>
      </c>
      <c r="I9" s="297"/>
      <c r="J9" s="297"/>
      <c r="K9" s="298"/>
      <c r="N9" s="12" t="s">
        <v>83</v>
      </c>
    </row>
    <row r="10" spans="1:18" ht="16.2" thickBot="1" x14ac:dyDescent="0.35">
      <c r="A10" s="118"/>
      <c r="B10" s="294" t="str">
        <f>IF(F10=0,"","郵票版 ( 每版 A4 有 20 枚郵票 )")</f>
        <v/>
      </c>
      <c r="C10" s="294"/>
      <c r="D10" s="295"/>
      <c r="E10" s="132"/>
      <c r="F10" s="147">
        <f>'表格 B'!$Y$3</f>
        <v>0</v>
      </c>
      <c r="G10" s="133" t="s">
        <v>36</v>
      </c>
      <c r="H10" s="247"/>
      <c r="I10" s="248"/>
      <c r="J10" s="154" t="str">
        <f>IF(N10&lt;&gt;"",N10,IF(F10=0,"",F10))</f>
        <v/>
      </c>
      <c r="K10" s="119" t="s">
        <v>10</v>
      </c>
      <c r="N10" s="115"/>
    </row>
    <row r="11" spans="1:18" ht="16.2" thickBot="1" x14ac:dyDescent="0.35">
      <c r="A11" s="120"/>
      <c r="B11" s="251" t="str">
        <f>IF(F11=0,"","卡片夾")</f>
        <v/>
      </c>
      <c r="C11" s="251"/>
      <c r="D11" s="252"/>
      <c r="E11" s="134"/>
      <c r="F11" s="148">
        <f>'表格 B'!$Z$3</f>
        <v>0</v>
      </c>
      <c r="G11" s="135" t="s">
        <v>37</v>
      </c>
      <c r="H11" s="243"/>
      <c r="I11" s="244"/>
      <c r="J11" s="155" t="str">
        <f t="shared" ref="J11:J13" si="0">IF(N11&lt;&gt;"",N11,IF(F11=0,"",F11))</f>
        <v/>
      </c>
      <c r="K11" s="121" t="s">
        <v>9</v>
      </c>
      <c r="N11" s="115"/>
    </row>
    <row r="12" spans="1:18" ht="16.2" thickBot="1" x14ac:dyDescent="0.35">
      <c r="A12" s="120"/>
      <c r="B12" s="251" t="str">
        <f>IF(F12=0,"","香港KFC肯德基$10禮券")</f>
        <v/>
      </c>
      <c r="C12" s="251"/>
      <c r="D12" s="252"/>
      <c r="E12" s="134"/>
      <c r="F12" s="148">
        <f>'表格 B'!$AA$3</f>
        <v>0</v>
      </c>
      <c r="G12" s="135" t="s">
        <v>45</v>
      </c>
      <c r="H12" s="162"/>
      <c r="I12" s="163"/>
      <c r="J12" s="155" t="str">
        <f t="shared" si="0"/>
        <v/>
      </c>
      <c r="K12" s="121" t="s">
        <v>85</v>
      </c>
      <c r="N12" s="115"/>
    </row>
    <row r="13" spans="1:18" ht="16.2" thickBot="1" x14ac:dyDescent="0.35">
      <c r="A13" s="122"/>
      <c r="B13" s="292" t="str">
        <f>IF(F13=0,"","藍色A4文件夾")</f>
        <v/>
      </c>
      <c r="C13" s="293"/>
      <c r="D13" s="293"/>
      <c r="E13" s="136"/>
      <c r="F13" s="149">
        <f>'表格 B'!$AB$3</f>
        <v>0</v>
      </c>
      <c r="G13" s="137" t="s">
        <v>10</v>
      </c>
      <c r="H13" s="238"/>
      <c r="I13" s="239"/>
      <c r="J13" s="156" t="str">
        <f t="shared" si="0"/>
        <v/>
      </c>
      <c r="K13" s="123" t="s">
        <v>10</v>
      </c>
      <c r="N13" s="115"/>
    </row>
    <row r="14" spans="1:18" ht="18" thickBot="1" x14ac:dyDescent="0.35">
      <c r="A14" s="124"/>
      <c r="B14" s="301" t="str">
        <f>IF($N$5=0,"","「有心學生」嘉許狀")</f>
        <v/>
      </c>
      <c r="C14" s="301"/>
      <c r="D14" s="302"/>
      <c r="E14" s="138"/>
      <c r="F14" s="150">
        <f>$N$5</f>
        <v>0</v>
      </c>
      <c r="G14" s="139" t="s">
        <v>45</v>
      </c>
      <c r="H14" s="108"/>
      <c r="I14" s="109"/>
      <c r="J14" s="157" t="str">
        <f t="shared" ref="J14:J18" si="1">IF(F14=0,"",F14)</f>
        <v/>
      </c>
      <c r="K14" s="125" t="s">
        <v>45</v>
      </c>
      <c r="M14" s="12" t="s">
        <v>72</v>
      </c>
    </row>
    <row r="15" spans="1:18" ht="16.2" thickBot="1" x14ac:dyDescent="0.35">
      <c r="A15" s="126"/>
      <c r="B15" s="303" t="str">
        <f>IF(F15=0,"","「VNET級別獎章」"&amp;M15)</f>
        <v/>
      </c>
      <c r="C15" s="304"/>
      <c r="D15" s="304"/>
      <c r="E15" s="140"/>
      <c r="F15" s="151">
        <f>N15</f>
        <v>0</v>
      </c>
      <c r="G15" s="141" t="s">
        <v>10</v>
      </c>
      <c r="H15" s="110"/>
      <c r="I15" s="111"/>
      <c r="J15" s="158" t="str">
        <f t="shared" si="1"/>
        <v/>
      </c>
      <c r="K15" s="127" t="s">
        <v>10</v>
      </c>
      <c r="M15" s="12" t="s">
        <v>68</v>
      </c>
      <c r="N15" s="115"/>
      <c r="O15" s="182" t="s">
        <v>37</v>
      </c>
    </row>
    <row r="16" spans="1:18" ht="16.2" thickBot="1" x14ac:dyDescent="0.35">
      <c r="A16" s="128"/>
      <c r="B16" s="254" t="str">
        <f t="shared" ref="B16:B18" si="2">IF(F16=0,"","「VNET級別獎章」"&amp;M16)</f>
        <v/>
      </c>
      <c r="C16" s="254"/>
      <c r="D16" s="255"/>
      <c r="E16" s="142"/>
      <c r="F16" s="152">
        <f>N16</f>
        <v>0</v>
      </c>
      <c r="G16" s="143" t="s">
        <v>10</v>
      </c>
      <c r="H16" s="112"/>
      <c r="I16" s="113"/>
      <c r="J16" s="159" t="str">
        <f t="shared" si="1"/>
        <v/>
      </c>
      <c r="K16" s="129" t="s">
        <v>10</v>
      </c>
      <c r="M16" s="12" t="s">
        <v>69</v>
      </c>
      <c r="N16" s="115"/>
      <c r="O16" s="182" t="s">
        <v>37</v>
      </c>
    </row>
    <row r="17" spans="1:24" ht="16.2" thickBot="1" x14ac:dyDescent="0.35">
      <c r="A17" s="128"/>
      <c r="B17" s="254" t="str">
        <f t="shared" si="2"/>
        <v/>
      </c>
      <c r="C17" s="254"/>
      <c r="D17" s="255"/>
      <c r="E17" s="142"/>
      <c r="F17" s="152">
        <f>N17</f>
        <v>0</v>
      </c>
      <c r="G17" s="143" t="s">
        <v>10</v>
      </c>
      <c r="H17" s="112"/>
      <c r="I17" s="113"/>
      <c r="J17" s="159" t="str">
        <f t="shared" si="1"/>
        <v/>
      </c>
      <c r="K17" s="129" t="s">
        <v>10</v>
      </c>
      <c r="M17" s="12" t="s">
        <v>70</v>
      </c>
      <c r="N17" s="115"/>
      <c r="O17" s="182" t="s">
        <v>37</v>
      </c>
    </row>
    <row r="18" spans="1:24" ht="16.2" thickBot="1" x14ac:dyDescent="0.35">
      <c r="A18" s="130"/>
      <c r="B18" s="260" t="str">
        <f t="shared" si="2"/>
        <v/>
      </c>
      <c r="C18" s="260"/>
      <c r="D18" s="261"/>
      <c r="E18" s="144"/>
      <c r="F18" s="153">
        <f>N18</f>
        <v>0</v>
      </c>
      <c r="G18" s="145" t="s">
        <v>37</v>
      </c>
      <c r="H18" s="299"/>
      <c r="I18" s="300"/>
      <c r="J18" s="160" t="str">
        <f t="shared" si="1"/>
        <v/>
      </c>
      <c r="K18" s="131" t="s">
        <v>37</v>
      </c>
      <c r="M18" s="12" t="s">
        <v>71</v>
      </c>
      <c r="N18" s="115"/>
      <c r="O18" s="182" t="s">
        <v>37</v>
      </c>
    </row>
    <row r="19" spans="1:24" ht="19.5" customHeight="1" thickBot="1" x14ac:dyDescent="0.35">
      <c r="A19" s="288"/>
      <c r="B19" s="288"/>
      <c r="C19" s="288"/>
      <c r="D19" s="288"/>
      <c r="E19" s="288"/>
      <c r="F19" s="288"/>
      <c r="G19" s="288"/>
      <c r="H19" s="288"/>
      <c r="I19" s="288"/>
      <c r="J19" s="288"/>
      <c r="K19" s="288"/>
    </row>
    <row r="20" spans="1:24" ht="30" customHeight="1" thickTop="1" x14ac:dyDescent="0.3">
      <c r="A20" s="253"/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P20" s="14"/>
    </row>
    <row r="21" spans="1:24" ht="24" customHeight="1" x14ac:dyDescent="0.3">
      <c r="A21" s="259"/>
      <c r="B21" s="264" t="s">
        <v>84</v>
      </c>
      <c r="C21" s="264"/>
      <c r="D21" s="264"/>
      <c r="E21" s="264"/>
      <c r="F21" s="264"/>
      <c r="G21" s="264"/>
      <c r="H21" s="264"/>
      <c r="I21" s="264"/>
      <c r="J21" s="267" t="s">
        <v>73</v>
      </c>
      <c r="K21" s="268"/>
    </row>
    <row r="22" spans="1:24" ht="24" customHeight="1" x14ac:dyDescent="0.35">
      <c r="A22" s="259"/>
      <c r="B22" s="264" t="s">
        <v>75</v>
      </c>
      <c r="C22" s="264"/>
      <c r="D22" s="264"/>
      <c r="E22" s="264"/>
      <c r="F22" s="264"/>
      <c r="G22" s="264"/>
      <c r="H22" s="264"/>
      <c r="I22" s="264"/>
      <c r="J22" s="269"/>
      <c r="K22" s="270"/>
    </row>
    <row r="23" spans="1:24" ht="24" customHeight="1" x14ac:dyDescent="0.3">
      <c r="A23" s="39" t="s">
        <v>2</v>
      </c>
      <c r="B23" s="265" t="s">
        <v>29</v>
      </c>
      <c r="C23" s="265"/>
      <c r="D23" s="265"/>
      <c r="E23" s="265"/>
      <c r="F23" s="265"/>
      <c r="G23" s="265"/>
      <c r="H23" s="265"/>
      <c r="I23" s="265"/>
      <c r="J23" s="271"/>
      <c r="K23" s="272"/>
    </row>
    <row r="24" spans="1:24" ht="17.25" customHeight="1" x14ac:dyDescent="0.3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</row>
    <row r="25" spans="1:24" ht="21" customHeight="1" x14ac:dyDescent="0.3">
      <c r="A25" s="259"/>
      <c r="B25" s="256" t="s">
        <v>4</v>
      </c>
      <c r="C25" s="257"/>
      <c r="D25" s="257"/>
      <c r="E25" s="257"/>
      <c r="F25" s="258"/>
      <c r="G25" s="283"/>
      <c r="H25" s="276" t="s">
        <v>3</v>
      </c>
      <c r="I25" s="277"/>
      <c r="J25" s="277"/>
      <c r="K25" s="278"/>
    </row>
    <row r="26" spans="1:24" ht="24" customHeight="1" x14ac:dyDescent="0.3">
      <c r="A26" s="259"/>
      <c r="B26" s="275" t="s">
        <v>64</v>
      </c>
      <c r="C26" s="275"/>
      <c r="D26" s="275"/>
      <c r="E26" s="275"/>
      <c r="F26" s="275"/>
      <c r="G26" s="283"/>
      <c r="H26" s="279"/>
      <c r="I26" s="280"/>
      <c r="J26" s="280"/>
      <c r="K26" s="281"/>
    </row>
    <row r="27" spans="1:24" ht="24" customHeight="1" x14ac:dyDescent="0.45">
      <c r="A27" s="116" t="s">
        <v>2</v>
      </c>
      <c r="B27" s="273" t="s">
        <v>76</v>
      </c>
      <c r="C27" s="273"/>
      <c r="D27" s="273"/>
      <c r="E27" s="273"/>
      <c r="F27" s="273"/>
      <c r="G27" s="283"/>
      <c r="H27" s="282"/>
      <c r="I27" s="259"/>
      <c r="J27" s="259"/>
      <c r="K27" s="283"/>
    </row>
    <row r="28" spans="1:24" ht="24" customHeight="1" x14ac:dyDescent="0.3">
      <c r="B28" s="274" t="s">
        <v>63</v>
      </c>
      <c r="C28" s="274"/>
      <c r="D28" s="274"/>
      <c r="E28" s="274"/>
      <c r="F28" s="274"/>
      <c r="G28" s="283"/>
      <c r="H28" s="284"/>
      <c r="I28" s="285"/>
      <c r="J28" s="285"/>
      <c r="K28" s="286"/>
    </row>
    <row r="29" spans="1:24" ht="19.5" customHeight="1" x14ac:dyDescent="0.3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</row>
    <row r="30" spans="1:24" ht="16.5" customHeight="1" x14ac:dyDescent="0.3">
      <c r="A30" s="245"/>
      <c r="B30" s="245"/>
      <c r="C30" s="266"/>
      <c r="D30" s="266"/>
      <c r="E30" s="266"/>
      <c r="F30" s="245" t="s">
        <v>38</v>
      </c>
      <c r="G30" s="245"/>
      <c r="H30" s="262"/>
      <c r="I30" s="263"/>
      <c r="J30" s="263"/>
      <c r="K30" s="263"/>
    </row>
    <row r="31" spans="1:24" ht="16.5" customHeight="1" x14ac:dyDescent="0.3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R31" s="11"/>
      <c r="S31" s="4"/>
      <c r="T31" s="4"/>
      <c r="U31" s="4"/>
      <c r="V31" s="4"/>
      <c r="W31" s="4"/>
      <c r="X31" s="4"/>
    </row>
    <row r="32" spans="1:24" ht="16.5" customHeight="1" x14ac:dyDescent="0.3">
      <c r="L32" s="13"/>
      <c r="M32" s="13"/>
      <c r="N32" s="13"/>
      <c r="O32" s="13"/>
      <c r="P32" s="13"/>
      <c r="Q32" s="13"/>
    </row>
    <row r="33" spans="12:26" ht="16.5" customHeight="1" x14ac:dyDescent="0.3">
      <c r="L33" s="15"/>
      <c r="M33" s="15"/>
      <c r="N33" s="15"/>
      <c r="O33" s="15"/>
      <c r="P33" s="15"/>
      <c r="Q33" s="15"/>
      <c r="R33" s="19"/>
      <c r="S33" s="5"/>
      <c r="T33" s="5"/>
      <c r="U33" s="5"/>
      <c r="V33" s="5"/>
      <c r="W33" s="5"/>
      <c r="X33" s="8"/>
      <c r="Y33" s="8"/>
      <c r="Z33" s="9"/>
    </row>
    <row r="34" spans="12:26" ht="16.5" customHeight="1" x14ac:dyDescent="0.3">
      <c r="L34" s="13"/>
      <c r="M34" s="13"/>
      <c r="N34" s="13"/>
      <c r="O34" s="13"/>
      <c r="P34" s="13"/>
      <c r="Q34" s="13"/>
      <c r="R34" s="20"/>
      <c r="S34" s="6"/>
      <c r="T34" s="6"/>
      <c r="U34" s="6"/>
      <c r="V34" s="6"/>
      <c r="W34" s="6"/>
      <c r="X34" s="6"/>
    </row>
    <row r="35" spans="12:26" x14ac:dyDescent="0.3">
      <c r="L35" s="13"/>
      <c r="M35" s="13"/>
      <c r="N35" s="13"/>
      <c r="O35" s="13"/>
      <c r="P35" s="13"/>
      <c r="Q35" s="13"/>
      <c r="R35" s="21"/>
      <c r="S35" s="7"/>
      <c r="T35" s="7"/>
      <c r="U35" s="7"/>
      <c r="V35" s="7"/>
      <c r="W35" s="7"/>
      <c r="X35" s="7"/>
    </row>
  </sheetData>
  <sheetProtection algorithmName="SHA-512" hashValue="pSpmmlFoPYtcJGDY4x1Q1/BeSzRKInUVpA1cgLgyHaigO+4Sy+sjxoRHkLCTdyhUWTPjomaGXnhcJeUMv1bIMQ==" saltValue="QZmCTAq/LRhdD21A16BWtA==" spinCount="100000" sheet="1" objects="1" scenarios="1" formatCells="0"/>
  <mergeCells count="53">
    <mergeCell ref="H1:K1"/>
    <mergeCell ref="A1:G1"/>
    <mergeCell ref="A19:K19"/>
    <mergeCell ref="C6:E6"/>
    <mergeCell ref="C7:E7"/>
    <mergeCell ref="H5:K5"/>
    <mergeCell ref="H6:K6"/>
    <mergeCell ref="B13:D13"/>
    <mergeCell ref="B10:D10"/>
    <mergeCell ref="A9:D9"/>
    <mergeCell ref="E9:G9"/>
    <mergeCell ref="H9:K9"/>
    <mergeCell ref="H18:I18"/>
    <mergeCell ref="B14:D14"/>
    <mergeCell ref="B15:D15"/>
    <mergeCell ref="B16:D16"/>
    <mergeCell ref="A25:A26"/>
    <mergeCell ref="A21:A22"/>
    <mergeCell ref="B26:F26"/>
    <mergeCell ref="A24:K24"/>
    <mergeCell ref="H25:K25"/>
    <mergeCell ref="H26:K28"/>
    <mergeCell ref="G25:G28"/>
    <mergeCell ref="A20:K20"/>
    <mergeCell ref="B17:D17"/>
    <mergeCell ref="B25:F25"/>
    <mergeCell ref="A31:K31"/>
    <mergeCell ref="B18:D18"/>
    <mergeCell ref="F30:G30"/>
    <mergeCell ref="H30:K30"/>
    <mergeCell ref="A29:K29"/>
    <mergeCell ref="B21:I21"/>
    <mergeCell ref="B22:I22"/>
    <mergeCell ref="B23:I23"/>
    <mergeCell ref="A30:B30"/>
    <mergeCell ref="C30:E30"/>
    <mergeCell ref="J21:K23"/>
    <mergeCell ref="B27:F27"/>
    <mergeCell ref="B28:F28"/>
    <mergeCell ref="H8:K8"/>
    <mergeCell ref="H13:I13"/>
    <mergeCell ref="H2:K3"/>
    <mergeCell ref="A2:G2"/>
    <mergeCell ref="H11:I11"/>
    <mergeCell ref="A5:B5"/>
    <mergeCell ref="A6:B6"/>
    <mergeCell ref="A7:B7"/>
    <mergeCell ref="F6:G6"/>
    <mergeCell ref="H10:I10"/>
    <mergeCell ref="C5:E5"/>
    <mergeCell ref="B3:G3"/>
    <mergeCell ref="B11:D11"/>
    <mergeCell ref="B12:D12"/>
  </mergeCells>
  <phoneticPr fontId="1" type="noConversion"/>
  <conditionalFormatting sqref="B10:K11 B12 E12:K12 B13:K13 B14 E14:K18 B15:D18">
    <cfRule type="expression" dxfId="0" priority="2">
      <formula>$B10=""</formula>
    </cfRule>
  </conditionalFormatting>
  <printOptions horizontalCentered="1"/>
  <pageMargins left="0.19685039370078741" right="0.19685039370078741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表格 B</vt:lpstr>
      <vt:lpstr>領取通知 (由本會填寫)</vt:lpstr>
      <vt:lpstr>'表格 B'!Print_Area</vt:lpstr>
      <vt:lpstr>'領取通知 (由本會填寫)'!Print_Area</vt:lpstr>
      <vt:lpstr>'表格 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Desmond Ho</dc:creator>
  <cp:lastModifiedBy>Desmond Ho</cp:lastModifiedBy>
  <cp:lastPrinted>2026-06-02T09:02:19Z</cp:lastPrinted>
  <dcterms:created xsi:type="dcterms:W3CDTF">2018-08-10T04:31:32Z</dcterms:created>
  <dcterms:modified xsi:type="dcterms:W3CDTF">2026-10-27T03:05:28Z</dcterms:modified>
</cp:coreProperties>
</file>